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35" windowWidth="19440" windowHeight="7455"/>
  </bookViews>
  <sheets>
    <sheet name="основные мероприятия" sheetId="2" r:id="rId1"/>
  </sheets>
  <definedNames>
    <definedName name="_xlnm._FilterDatabase" localSheetId="0" hidden="1">'основные мероприятия'!$E$5:$L$86</definedName>
  </definedNames>
  <calcPr calcId="125725"/>
</workbook>
</file>

<file path=xl/calcChain.xml><?xml version="1.0" encoding="utf-8"?>
<calcChain xmlns="http://schemas.openxmlformats.org/spreadsheetml/2006/main">
  <c r="F79" i="2"/>
  <c r="H11"/>
  <c r="J10"/>
  <c r="J76"/>
  <c r="J83" s="1"/>
  <c r="J75"/>
  <c r="I73"/>
  <c r="I70"/>
  <c r="F78"/>
  <c r="F77"/>
  <c r="I75"/>
  <c r="I76"/>
  <c r="I71"/>
  <c r="F76" l="1"/>
  <c r="J74"/>
  <c r="F75"/>
  <c r="I74"/>
  <c r="I62"/>
  <c r="F62" s="1"/>
  <c r="I68"/>
  <c r="I66"/>
  <c r="F66" s="1"/>
  <c r="I64"/>
  <c r="I60"/>
  <c r="F60" s="1"/>
  <c r="I58"/>
  <c r="I10"/>
  <c r="I83" s="1"/>
  <c r="I99" s="1"/>
  <c r="F73"/>
  <c r="F72"/>
  <c r="F71"/>
  <c r="F70"/>
  <c r="I69"/>
  <c r="I61"/>
  <c r="F61" s="1"/>
  <c r="I67"/>
  <c r="F67" s="1"/>
  <c r="I65"/>
  <c r="F65" s="1"/>
  <c r="I63"/>
  <c r="F63" s="1"/>
  <c r="I59"/>
  <c r="F59" s="1"/>
  <c r="I57"/>
  <c r="F57" s="1"/>
  <c r="F95"/>
  <c r="I85"/>
  <c r="I93"/>
  <c r="F93" s="1"/>
  <c r="I94"/>
  <c r="F94" s="1"/>
  <c r="F41"/>
  <c r="F64"/>
  <c r="F58" l="1"/>
  <c r="I8"/>
  <c r="I81" s="1"/>
  <c r="I97" s="1"/>
  <c r="F74"/>
  <c r="F69"/>
  <c r="I9"/>
  <c r="I82" s="1"/>
  <c r="I98" s="1"/>
  <c r="H47"/>
  <c r="H56"/>
  <c r="F56" s="1"/>
  <c r="H9" l="1"/>
  <c r="H82" s="1"/>
  <c r="H98" s="1"/>
  <c r="L10"/>
  <c r="L83" s="1"/>
  <c r="L99" s="1"/>
  <c r="K10"/>
  <c r="K83" s="1"/>
  <c r="K99" s="1"/>
  <c r="J99"/>
  <c r="H10"/>
  <c r="H83" s="1"/>
  <c r="H99" s="1"/>
  <c r="F55"/>
  <c r="F54"/>
  <c r="F53"/>
  <c r="F52"/>
  <c r="F51"/>
  <c r="F50"/>
  <c r="G91"/>
  <c r="F91" s="1"/>
  <c r="G89"/>
  <c r="F89" s="1"/>
  <c r="L85"/>
  <c r="H85"/>
  <c r="F92"/>
  <c r="F90"/>
  <c r="F88"/>
  <c r="F87"/>
  <c r="F86"/>
  <c r="L9" l="1"/>
  <c r="L82" s="1"/>
  <c r="L98" s="1"/>
  <c r="K9"/>
  <c r="K82" s="1"/>
  <c r="K98" s="1"/>
  <c r="J9"/>
  <c r="J82" s="1"/>
  <c r="J98" s="1"/>
  <c r="G9"/>
  <c r="G82" s="1"/>
  <c r="G98" s="1"/>
  <c r="L8"/>
  <c r="L81" s="1"/>
  <c r="L97" s="1"/>
  <c r="K8"/>
  <c r="K81" s="1"/>
  <c r="K97" s="1"/>
  <c r="J8"/>
  <c r="J81" s="1"/>
  <c r="J97" s="1"/>
  <c r="H8"/>
  <c r="H81" s="1"/>
  <c r="H97" s="1"/>
  <c r="F49"/>
  <c r="F48"/>
  <c r="F47"/>
  <c r="F46"/>
  <c r="F45"/>
  <c r="F44"/>
  <c r="F43"/>
  <c r="F42"/>
  <c r="F40"/>
  <c r="F39"/>
  <c r="F38"/>
  <c r="F37"/>
  <c r="F36"/>
  <c r="F35"/>
  <c r="F34"/>
  <c r="F33"/>
  <c r="F32"/>
  <c r="F31"/>
  <c r="F30"/>
  <c r="F29"/>
  <c r="F28"/>
  <c r="F27"/>
  <c r="F26"/>
  <c r="F25"/>
  <c r="F23"/>
  <c r="G14"/>
  <c r="G13"/>
  <c r="G85"/>
  <c r="G8" l="1"/>
  <c r="H7"/>
  <c r="H80" s="1"/>
  <c r="H96" s="1"/>
  <c r="F12"/>
  <c r="F13"/>
  <c r="F14"/>
  <c r="F18"/>
  <c r="F21"/>
  <c r="F24"/>
  <c r="F22"/>
  <c r="G20"/>
  <c r="F20" s="1"/>
  <c r="G19"/>
  <c r="F19" s="1"/>
  <c r="G17"/>
  <c r="F17" s="1"/>
  <c r="G16"/>
  <c r="F16" s="1"/>
  <c r="G15"/>
  <c r="G81" l="1"/>
  <c r="G97" s="1"/>
  <c r="G10"/>
  <c r="G83" s="1"/>
  <c r="G99" s="1"/>
  <c r="F15"/>
  <c r="F85"/>
  <c r="F11"/>
  <c r="G7" l="1"/>
  <c r="G80" s="1"/>
  <c r="G96" s="1"/>
  <c r="L7"/>
  <c r="L80" s="1"/>
  <c r="L96" s="1"/>
  <c r="I7"/>
  <c r="I80" s="1"/>
  <c r="I96" s="1"/>
  <c r="F10"/>
  <c r="F8"/>
  <c r="F81" s="1"/>
  <c r="F97" s="1"/>
  <c r="F9"/>
  <c r="F82" s="1"/>
  <c r="F98" s="1"/>
  <c r="J7"/>
  <c r="J80" s="1"/>
  <c r="J96" s="1"/>
  <c r="K7"/>
  <c r="K80" s="1"/>
  <c r="K96" s="1"/>
  <c r="F99" l="1"/>
  <c r="F83"/>
  <c r="F7"/>
  <c r="F80" s="1"/>
  <c r="F96" s="1"/>
</calcChain>
</file>

<file path=xl/sharedStrings.xml><?xml version="1.0" encoding="utf-8"?>
<sst xmlns="http://schemas.openxmlformats.org/spreadsheetml/2006/main" count="241" uniqueCount="137">
  <si>
    <t>Наименование    мероприятия</t>
  </si>
  <si>
    <t>Источник финансирования</t>
  </si>
  <si>
    <t>Поддержка коммунального хозяйства</t>
  </si>
  <si>
    <t>местный бюджет</t>
  </si>
  <si>
    <t>Приобретение и установка узлов учета тепловой энергии</t>
  </si>
  <si>
    <t>Строительство тепловой сети к потребителям от котельной по ул. Дохтурова</t>
  </si>
  <si>
    <t>2020-2025</t>
  </si>
  <si>
    <t xml:space="preserve"> 1.1</t>
  </si>
  <si>
    <t>Итого, тыс. руб</t>
  </si>
  <si>
    <t>№ п/п</t>
  </si>
  <si>
    <t xml:space="preserve"> 1.</t>
  </si>
  <si>
    <t>итого:</t>
  </si>
  <si>
    <t>Участники муници-пальной программы</t>
  </si>
  <si>
    <t>Капитальный ремонт участков тепловых сетей (замена ветхих сетей)</t>
  </si>
  <si>
    <t>Сроки реали- зации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</si>
  <si>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</si>
  <si>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</si>
  <si>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</si>
  <si>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</si>
  <si>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</si>
  <si>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</si>
  <si>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</si>
  <si>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</si>
  <si>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</si>
  <si>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</si>
  <si>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</si>
  <si>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 xml:space="preserve"> 1.13</t>
  </si>
  <si>
    <t xml:space="preserve"> 1.14</t>
  </si>
  <si>
    <t xml:space="preserve"> 1.15</t>
  </si>
  <si>
    <t xml:space="preserve"> 1.16</t>
  </si>
  <si>
    <t xml:space="preserve"> 1.17</t>
  </si>
  <si>
    <t>Содержание технадзора при  капитальном ремонте тепловых сетей</t>
  </si>
  <si>
    <t>Проверка сметной документации на капитальный ремонт тепловых сетей</t>
  </si>
  <si>
    <t xml:space="preserve">Модернизация котельных: замена морально устаревших и изношенных теплообменых аппаратов на современные энергоэффективные </t>
  </si>
  <si>
    <t>Модернизация котельных: приобретение частотных преобразователей для управления сетевыми насосами</t>
  </si>
  <si>
    <t>Модернизация котельных:  замена морально устаревшего и изношенного насосного оборудования на современные энергоэффективные</t>
  </si>
  <si>
    <t>Модернизация котельных: замена морально устаревшей на современную непрерывного действия установку  химводоподготовки</t>
  </si>
  <si>
    <t>Разработка проектной документации по техническому перевооружению котельных</t>
  </si>
  <si>
    <t>Разработка проектной документации по строительству тепловой сети</t>
  </si>
  <si>
    <t>Всего по муниципальной программе, в т.ч.</t>
  </si>
  <si>
    <t>иные источники</t>
  </si>
  <si>
    <t>1.2.</t>
  </si>
  <si>
    <t>Линия освещения участка от ул.Энтузиастов к переезду</t>
  </si>
  <si>
    <t>ОКС и ТИ, отделы Администрации МО ГП "Город Малоярославец" МУП, Организации</t>
  </si>
  <si>
    <t>1.</t>
  </si>
  <si>
    <t>Мероприятия по энергосбережениюи повышению энергитической эффективности системы электроснабжения</t>
  </si>
  <si>
    <t>областной бюджет</t>
  </si>
  <si>
    <t>Основное мероприятие  "Повышение эффективности функционирования коммунального комплекса"</t>
  </si>
  <si>
    <t>Основное мероприятие  "Проведение мероприятий по электроснабжению"</t>
  </si>
  <si>
    <t>Отделы администрации, УМП "КЭиТС", организации, МУП</t>
  </si>
  <si>
    <t>Капитальный ремонт сети ВЛ-10 кВ фид. №11 и №16 "Водозабор" перевод ВЛ-10 кВ в ВЛИ-10кВ.</t>
  </si>
  <si>
    <t>Замена полностью самортизированных КТП с одним вводом, с ненадежными выносными разъединителями РЛНД-10, питающие скважины городского водозаборана новые КТПН-160 кВа с двумя воздушгыми вводами и трансформаторами ТМГ-160 кВа</t>
  </si>
  <si>
    <t>1.3.</t>
  </si>
  <si>
    <t>Замена ВЛ-10 кВ на ВЛИ-10 кВ от ТП 88 "Новыя Заря" до ТП "% "Магистраль"</t>
  </si>
  <si>
    <t>1.4.</t>
  </si>
  <si>
    <t>Установка ИТКЗ</t>
  </si>
  <si>
    <t>2020-2021</t>
  </si>
  <si>
    <t>1.5.</t>
  </si>
  <si>
    <t>Замена электросчетчиков на электросчетчики с системой АСКУЭ</t>
  </si>
  <si>
    <t>1.6.</t>
  </si>
  <si>
    <t>1.7.</t>
  </si>
  <si>
    <t xml:space="preserve">Установка световых опор по ул.Кирова </t>
  </si>
  <si>
    <t>1.19</t>
  </si>
  <si>
    <t>1.20</t>
  </si>
  <si>
    <t>1.21</t>
  </si>
  <si>
    <t xml:space="preserve">Капитальный ремонтучастка теплосети от ТК-17 к дому по ул.Стадионная №2 </t>
  </si>
  <si>
    <t>Капитальный ремонт участков теплосети к домам ул.Фрунзе №3.5.7.9.11.13.15; ул.Щорса №6,8,9,2а; ул.Крупской №11,14,15; детсад "Ромашка"</t>
  </si>
  <si>
    <t>Техническое перевооружение ОПО Система теплоснабжения г.Малоярославец (11) А09-40210-01.Замена котлов в котельной по ул.Станционная</t>
  </si>
  <si>
    <r>
      <t xml:space="preserve">местный бюджет </t>
    </r>
    <r>
      <rPr>
        <sz val="6"/>
        <color theme="1"/>
        <rFont val="Times New Roman"/>
        <family val="1"/>
        <charset val="204"/>
      </rPr>
      <t>(</t>
    </r>
    <r>
      <rPr>
        <sz val="7"/>
        <color theme="1"/>
        <rFont val="Times New Roman"/>
        <family val="1"/>
        <charset val="204"/>
      </rPr>
      <t>софинансирование</t>
    </r>
    <r>
      <rPr>
        <sz val="6"/>
        <color theme="1"/>
        <rFont val="Times New Roman"/>
        <family val="1"/>
        <charset val="204"/>
      </rPr>
      <t>)</t>
    </r>
  </si>
  <si>
    <t>Капитальный ремонт участка теплосети от ввода в ж/д ул.Гагарина №7 и до ж/д ул.Гагарина №5 и до ТК-6</t>
  </si>
  <si>
    <t>Капитальный ремонт участка теплосети от ТК7 ул.Садовая до ж/д ул.Садовая д.11</t>
  </si>
  <si>
    <t>Капитальный ремонт участка теплосети от ТК7 ул.Подольских Курсантов №37 в сторону ж/д ул.Фестивальная д.1,2,3</t>
  </si>
  <si>
    <t>Капитальный ремонт участка тепловой сети от котельной ул.Почтовая (ЦГА) от ТК11-ТК12-ТК-13 ул.Почтовая,ул.Ленина, д.1,3</t>
  </si>
  <si>
    <t>Капитальный ремонт участка теплосети от ТК1 ул.Парижской Коммуны до ТК2 и к ж/домам ул.Парижской Коммуны №34 и ул.Гагарина №9</t>
  </si>
  <si>
    <t>Капитальный ремонт участка тепловой сети от ТК6 ул.Гр.Соколова №42 в сторону ул.К.Маркса</t>
  </si>
  <si>
    <t>1.18</t>
  </si>
  <si>
    <t>Капитальный ремонт участка тепловой сети от ТК9/1 до ТК9, ТК10, ТК10/1, ТК11, ТК11/1 и к жилым домам ул.К.маркса №2 и ул.Ленина №8,4</t>
  </si>
  <si>
    <t>Капитальный ремонт участка теплосети от ТК3 до ТК4 по ул. Московская, д.41 и до ул.Московская д.39</t>
  </si>
  <si>
    <t>Капитальный ремонт участка от ж/дома ул.Московская д.59, ТК7 и к ж/дому ул.О.Колесниковой д.6</t>
  </si>
  <si>
    <t>1.22</t>
  </si>
  <si>
    <t>1.23</t>
  </si>
  <si>
    <t>1.24</t>
  </si>
  <si>
    <t>1.25</t>
  </si>
  <si>
    <t>Капитальный ремонт тепловых камер ТК-1 (от кот.по ул.Почтовая)</t>
  </si>
  <si>
    <t>2021</t>
  </si>
  <si>
    <t>1.26</t>
  </si>
  <si>
    <t>Замена теплотрассы к ДС№2 Рябинка (от кот.по ул. Почтовая) и к Почтовая,6</t>
  </si>
  <si>
    <t>1.27</t>
  </si>
  <si>
    <t>Капитальный ремонт теплосети от ТК-2 до ТК-3 (ЦГА) ул.Почтовая</t>
  </si>
  <si>
    <t>Ремонт ТК-3 (НГЧ) ул.Пролетарская</t>
  </si>
  <si>
    <t>1.28</t>
  </si>
  <si>
    <t>1.29</t>
  </si>
  <si>
    <t>Капитальный ремонт участков теплосети ул.Коммунистическая, 7</t>
  </si>
  <si>
    <t>1.30</t>
  </si>
  <si>
    <t>Капитальный ремонт головного участка теплосети от котельной Маклино</t>
  </si>
  <si>
    <t xml:space="preserve">     </t>
  </si>
  <si>
    <t>1.31</t>
  </si>
  <si>
    <t>областные средства</t>
  </si>
  <si>
    <t>Настенный двухконтурный газовый котел закрытой камерой сгорания MIZUDO M 24Н ( передача безвозмездно)</t>
  </si>
  <si>
    <t>1.32</t>
  </si>
  <si>
    <t>Капитвльный ремонт участка теплосети к дому ул.Строительная №10</t>
  </si>
  <si>
    <t>2022</t>
  </si>
  <si>
    <t>1.33</t>
  </si>
  <si>
    <t>Капитальный ремонт участка теплосети к дому ул.О.Колесниковой №14</t>
  </si>
  <si>
    <t>1.34</t>
  </si>
  <si>
    <t xml:space="preserve">Капитальный ремонт тепловой изоляции участка тепловой сети от котельной по ул. Подольских Курсантов </t>
  </si>
  <si>
    <t>1.35</t>
  </si>
  <si>
    <t>Реконструкция тепловой сети от котельной №4 ул.Дохтурова к котельной №6 ул.Московская</t>
  </si>
  <si>
    <t>1.36</t>
  </si>
  <si>
    <t>Капитальный ремонт участка теплосети от д/сада "Сказка"</t>
  </si>
  <si>
    <t>1.37</t>
  </si>
  <si>
    <t>Атуализация схемы теплоснабжения</t>
  </si>
  <si>
    <t>Капитальный ремонт участка теплосети в районе школы №3   ул.Школьная</t>
  </si>
  <si>
    <t>иные средства</t>
  </si>
  <si>
    <t>1.8</t>
  </si>
  <si>
    <t>Капитальный ремонт сетей энергоснабжения ул.Успенская</t>
  </si>
  <si>
    <t>1.9</t>
  </si>
  <si>
    <t>Капитальный ремонт сетей энергоснабжения и уличного освещения ул.53-й Саратовской дивизии</t>
  </si>
  <si>
    <t>1.10</t>
  </si>
  <si>
    <t>Проверка сметной документации</t>
  </si>
  <si>
    <t>1.38</t>
  </si>
  <si>
    <t>Автоматическая блочно-модульная котельная мощностью 10,5 МВт ул.Московская</t>
  </si>
  <si>
    <t>1.39</t>
  </si>
  <si>
    <t>Автоматическая блочно-модульная котельная мощностью 7,6 МВт ул.Мирная, 25</t>
  </si>
  <si>
    <t>2.</t>
  </si>
  <si>
    <t>Реализация мероприятий по строительству, техническому пеервооружению, модернизации и ремонту отопительных котельных с применением энергосберегающих оборудования и технологий</t>
  </si>
  <si>
    <t>2.1</t>
  </si>
  <si>
    <t>Строительство автоматической блочно-модульной котельной мощностью 10,5МВт ул.Московская"</t>
  </si>
  <si>
    <t>иные цели</t>
  </si>
  <si>
    <t>2023</t>
  </si>
  <si>
    <t>ВСЕГО по основному мероприятию</t>
  </si>
  <si>
    <t>Приложение №1</t>
  </si>
  <si>
    <t>к постановлению администрации муниципального</t>
  </si>
  <si>
    <t>2.2</t>
  </si>
  <si>
    <t>Строительство автоматической блочно-модульной котельной мощностью 7,6МВт                 ул. Мирная,25</t>
  </si>
  <si>
    <t xml:space="preserve">              образования городское поселение "Город Малоярославец"</t>
  </si>
  <si>
    <t>от   20.09.2022                                                       №979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</si>
</sst>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4" fontId="1" fillId="0" borderId="0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164" fontId="0" fillId="0" borderId="0" xfId="0" applyNumberFormat="1" applyFill="1"/>
    <xf numFmtId="1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164" fontId="3" fillId="0" borderId="12" xfId="0" applyNumberFormat="1" applyFont="1" applyFill="1" applyBorder="1" applyAlignment="1">
      <alignment horizontal="center" vertical="top"/>
    </xf>
    <xf numFmtId="14" fontId="0" fillId="0" borderId="0" xfId="0" applyNumberFormat="1" applyFill="1"/>
    <xf numFmtId="0" fontId="0" fillId="0" borderId="0" xfId="0" applyFill="1" applyBorder="1"/>
    <xf numFmtId="165" fontId="4" fillId="0" borderId="0" xfId="0" applyNumberFormat="1" applyFont="1" applyFill="1"/>
    <xf numFmtId="0" fontId="4" fillId="0" borderId="0" xfId="0" applyFont="1" applyFill="1"/>
    <xf numFmtId="165" fontId="3" fillId="0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165" fontId="0" fillId="0" borderId="0" xfId="0" applyNumberFormat="1" applyFill="1"/>
    <xf numFmtId="0" fontId="0" fillId="0" borderId="0" xfId="0" applyAlignment="1">
      <alignment vertical="top"/>
    </xf>
    <xf numFmtId="164" fontId="1" fillId="0" borderId="9" xfId="0" applyNumberFormat="1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center" vertical="top"/>
    </xf>
    <xf numFmtId="164" fontId="1" fillId="0" borderId="9" xfId="0" applyNumberFormat="1" applyFont="1" applyFill="1" applyBorder="1" applyAlignment="1">
      <alignment horizontal="center" vertical="top"/>
    </xf>
    <xf numFmtId="165" fontId="8" fillId="0" borderId="0" xfId="0" applyNumberFormat="1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left" vertical="top" wrapText="1"/>
    </xf>
    <xf numFmtId="165" fontId="4" fillId="0" borderId="0" xfId="0" applyNumberFormat="1" applyFont="1" applyFill="1" applyBorder="1" applyAlignment="1">
      <alignment horizontal="center" vertical="top"/>
    </xf>
    <xf numFmtId="164" fontId="3" fillId="0" borderId="9" xfId="0" applyNumberFormat="1" applyFont="1" applyFill="1" applyBorder="1" applyAlignment="1">
      <alignment horizontal="left" vertical="top" wrapText="1"/>
    </xf>
    <xf numFmtId="49" fontId="3" fillId="0" borderId="9" xfId="0" applyNumberFormat="1" applyFont="1" applyFill="1" applyBorder="1" applyAlignment="1">
      <alignment horizontal="center" vertical="top"/>
    </xf>
    <xf numFmtId="164" fontId="3" fillId="0" borderId="9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right" vertical="center" wrapText="1"/>
    </xf>
    <xf numFmtId="49" fontId="1" fillId="0" borderId="8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top"/>
    </xf>
    <xf numFmtId="164" fontId="1" fillId="0" borderId="8" xfId="0" applyNumberFormat="1" applyFont="1" applyFill="1" applyBorder="1" applyAlignment="1">
      <alignment horizontal="left" vertical="top" wrapText="1"/>
    </xf>
    <xf numFmtId="164" fontId="1" fillId="0" borderId="9" xfId="0" applyNumberFormat="1" applyFont="1" applyFill="1" applyBorder="1" applyAlignment="1">
      <alignment horizontal="left" vertical="top" wrapText="1"/>
    </xf>
    <xf numFmtId="49" fontId="1" fillId="0" borderId="12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left" vertical="top" wrapText="1"/>
    </xf>
    <xf numFmtId="1" fontId="1" fillId="0" borderId="8" xfId="0" applyNumberFormat="1" applyFont="1" applyFill="1" applyBorder="1" applyAlignment="1">
      <alignment horizontal="center" vertical="top"/>
    </xf>
    <xf numFmtId="1" fontId="1" fillId="0" borderId="9" xfId="0" applyNumberFormat="1" applyFont="1" applyFill="1" applyBorder="1" applyAlignment="1">
      <alignment horizontal="center" vertical="top"/>
    </xf>
    <xf numFmtId="164" fontId="1" fillId="0" borderId="8" xfId="0" applyNumberFormat="1" applyFont="1" applyFill="1" applyBorder="1" applyAlignment="1">
      <alignment horizontal="center" vertical="top"/>
    </xf>
    <xf numFmtId="164" fontId="1" fillId="0" borderId="9" xfId="0" applyNumberFormat="1" applyFont="1" applyFill="1" applyBorder="1" applyAlignment="1">
      <alignment horizontal="center" vertical="top"/>
    </xf>
    <xf numFmtId="164" fontId="3" fillId="0" borderId="13" xfId="0" applyNumberFormat="1" applyFont="1" applyFill="1" applyBorder="1" applyAlignment="1">
      <alignment horizontal="right" vertical="center" wrapText="1"/>
    </xf>
    <xf numFmtId="164" fontId="3" fillId="0" borderId="14" xfId="0" applyNumberFormat="1" applyFont="1" applyFill="1" applyBorder="1" applyAlignment="1">
      <alignment horizontal="right" vertical="center" wrapText="1"/>
    </xf>
    <xf numFmtId="164" fontId="3" fillId="0" borderId="15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left" vertical="top"/>
    </xf>
    <xf numFmtId="164" fontId="3" fillId="0" borderId="10" xfId="0" applyNumberFormat="1" applyFont="1" applyFill="1" applyBorder="1" applyAlignment="1">
      <alignment horizontal="left" vertical="top"/>
    </xf>
    <xf numFmtId="164" fontId="3" fillId="0" borderId="3" xfId="0" applyNumberFormat="1" applyFont="1" applyFill="1" applyBorder="1" applyAlignment="1">
      <alignment horizontal="left" vertical="top"/>
    </xf>
    <xf numFmtId="164" fontId="3" fillId="0" borderId="4" xfId="0" applyNumberFormat="1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horizontal="left" vertical="top"/>
    </xf>
    <xf numFmtId="164" fontId="3" fillId="0" borderId="5" xfId="0" applyNumberFormat="1" applyFont="1" applyFill="1" applyBorder="1" applyAlignment="1">
      <alignment horizontal="left" vertical="top"/>
    </xf>
    <xf numFmtId="164" fontId="3" fillId="0" borderId="6" xfId="0" applyNumberFormat="1" applyFont="1" applyFill="1" applyBorder="1" applyAlignment="1">
      <alignment horizontal="left" vertical="top"/>
    </xf>
    <xf numFmtId="164" fontId="3" fillId="0" borderId="11" xfId="0" applyNumberFormat="1" applyFont="1" applyFill="1" applyBorder="1" applyAlignment="1">
      <alignment horizontal="left" vertical="top"/>
    </xf>
    <xf numFmtId="164" fontId="3" fillId="0" borderId="7" xfId="0" applyNumberFormat="1" applyFont="1" applyFill="1" applyBorder="1" applyAlignment="1">
      <alignment horizontal="left" vertical="top"/>
    </xf>
    <xf numFmtId="164" fontId="3" fillId="0" borderId="8" xfId="0" applyNumberFormat="1" applyFont="1" applyFill="1" applyBorder="1" applyAlignment="1">
      <alignment horizontal="center" vertical="top"/>
    </xf>
    <xf numFmtId="164" fontId="3" fillId="0" borderId="12" xfId="0" applyNumberFormat="1" applyFont="1" applyFill="1" applyBorder="1" applyAlignment="1">
      <alignment horizontal="center" vertical="top"/>
    </xf>
    <xf numFmtId="164" fontId="3" fillId="0" borderId="9" xfId="0" applyNumberFormat="1" applyFont="1" applyFill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top"/>
    </xf>
    <xf numFmtId="49" fontId="3" fillId="0" borderId="12" xfId="0" applyNumberFormat="1" applyFont="1" applyFill="1" applyBorder="1" applyAlignment="1">
      <alignment horizontal="center" vertical="top"/>
    </xf>
    <xf numFmtId="49" fontId="3" fillId="0" borderId="9" xfId="0" applyNumberFormat="1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164" fontId="3" fillId="0" borderId="13" xfId="0" applyNumberFormat="1" applyFont="1" applyFill="1" applyBorder="1" applyAlignment="1">
      <alignment horizontal="right" vertical="center"/>
    </xf>
    <xf numFmtId="164" fontId="3" fillId="0" borderId="14" xfId="0" applyNumberFormat="1" applyFont="1" applyFill="1" applyBorder="1" applyAlignment="1">
      <alignment horizontal="right" vertical="center"/>
    </xf>
    <xf numFmtId="164" fontId="3" fillId="0" borderId="15" xfId="0" applyNumberFormat="1" applyFont="1" applyFill="1" applyBorder="1" applyAlignment="1">
      <alignment horizontal="right" vertical="center"/>
    </xf>
    <xf numFmtId="165" fontId="7" fillId="0" borderId="2" xfId="0" applyNumberFormat="1" applyFont="1" applyFill="1" applyBorder="1" applyAlignment="1">
      <alignment horizontal="left" vertical="top" wrapText="1"/>
    </xf>
    <xf numFmtId="165" fontId="7" fillId="0" borderId="10" xfId="0" applyNumberFormat="1" applyFont="1" applyFill="1" applyBorder="1" applyAlignment="1">
      <alignment horizontal="left" vertical="top" wrapText="1"/>
    </xf>
    <xf numFmtId="165" fontId="7" fillId="0" borderId="3" xfId="0" applyNumberFormat="1" applyFont="1" applyFill="1" applyBorder="1" applyAlignment="1">
      <alignment horizontal="left" vertical="top" wrapText="1"/>
    </xf>
    <xf numFmtId="165" fontId="7" fillId="0" borderId="4" xfId="0" applyNumberFormat="1" applyFont="1" applyFill="1" applyBorder="1" applyAlignment="1">
      <alignment horizontal="left" vertical="top" wrapText="1"/>
    </xf>
    <xf numFmtId="165" fontId="7" fillId="0" borderId="0" xfId="0" applyNumberFormat="1" applyFont="1" applyFill="1" applyBorder="1" applyAlignment="1">
      <alignment horizontal="left" vertical="top" wrapText="1"/>
    </xf>
    <xf numFmtId="165" fontId="7" fillId="0" borderId="5" xfId="0" applyNumberFormat="1" applyFont="1" applyFill="1" applyBorder="1" applyAlignment="1">
      <alignment horizontal="left" vertical="top" wrapText="1"/>
    </xf>
    <xf numFmtId="165" fontId="7" fillId="0" borderId="6" xfId="0" applyNumberFormat="1" applyFont="1" applyFill="1" applyBorder="1" applyAlignment="1">
      <alignment horizontal="left" vertical="top" wrapText="1"/>
    </xf>
    <xf numFmtId="165" fontId="7" fillId="0" borderId="11" xfId="0" applyNumberFormat="1" applyFont="1" applyFill="1" applyBorder="1" applyAlignment="1">
      <alignment horizontal="left" vertical="top" wrapText="1"/>
    </xf>
    <xf numFmtId="165" fontId="7" fillId="0" borderId="7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 vertical="top"/>
    </xf>
    <xf numFmtId="0" fontId="0" fillId="0" borderId="11" xfId="0" applyBorder="1" applyAlignment="1">
      <alignment horizontal="center"/>
    </xf>
    <xf numFmtId="1" fontId="1" fillId="0" borderId="12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3"/>
  <sheetViews>
    <sheetView tabSelected="1" zoomScale="90" zoomScaleNormal="90" workbookViewId="0">
      <pane ySplit="5" topLeftCell="A73" activePane="bottomLeft" state="frozenSplit"/>
      <selection pane="bottomLeft" activeCell="H4" sqref="H4:L4"/>
    </sheetView>
  </sheetViews>
  <sheetFormatPr defaultRowHeight="15"/>
  <cols>
    <col min="1" max="1" width="4.140625" customWidth="1"/>
    <col min="2" max="2" width="26.5703125" customWidth="1"/>
    <col min="3" max="3" width="8.7109375" customWidth="1"/>
    <col min="4" max="4" width="14.28515625" customWidth="1"/>
    <col min="5" max="5" width="12.85546875" customWidth="1"/>
    <col min="6" max="6" width="10.5703125" customWidth="1"/>
    <col min="7" max="7" width="11" customWidth="1"/>
    <col min="8" max="8" width="10.85546875" customWidth="1"/>
    <col min="9" max="9" width="11.28515625" bestFit="1" customWidth="1"/>
    <col min="10" max="10" width="11.5703125" customWidth="1"/>
    <col min="11" max="11" width="11.7109375" customWidth="1"/>
    <col min="12" max="12" width="11" bestFit="1" customWidth="1"/>
    <col min="13" max="13" width="14.85546875" customWidth="1"/>
    <col min="14" max="14" width="11.5703125" customWidth="1"/>
  </cols>
  <sheetData>
    <row r="1" spans="1:15">
      <c r="G1" s="20"/>
      <c r="H1" s="88" t="s">
        <v>131</v>
      </c>
      <c r="I1" s="88"/>
      <c r="J1" s="88"/>
      <c r="K1" s="88"/>
      <c r="L1" s="88"/>
    </row>
    <row r="2" spans="1:15">
      <c r="G2" s="88" t="s">
        <v>132</v>
      </c>
      <c r="H2" s="88"/>
      <c r="I2" s="88"/>
      <c r="J2" s="88"/>
      <c r="K2" s="88"/>
      <c r="L2" s="88"/>
    </row>
    <row r="3" spans="1:15">
      <c r="G3" s="88" t="s">
        <v>135</v>
      </c>
      <c r="H3" s="88"/>
      <c r="I3" s="88"/>
      <c r="J3" s="88"/>
      <c r="K3" s="88"/>
      <c r="L3" s="88"/>
    </row>
    <row r="4" spans="1:15">
      <c r="H4" s="89" t="s">
        <v>136</v>
      </c>
      <c r="I4" s="89"/>
      <c r="J4" s="89"/>
      <c r="K4" s="89"/>
      <c r="L4" s="89"/>
    </row>
    <row r="5" spans="1:15" ht="63">
      <c r="A5" s="25" t="s">
        <v>9</v>
      </c>
      <c r="B5" s="25" t="s">
        <v>0</v>
      </c>
      <c r="C5" s="25" t="s">
        <v>14</v>
      </c>
      <c r="D5" s="25" t="s">
        <v>12</v>
      </c>
      <c r="E5" s="25" t="s">
        <v>1</v>
      </c>
      <c r="F5" s="25" t="s">
        <v>8</v>
      </c>
      <c r="G5" s="26">
        <v>2020</v>
      </c>
      <c r="H5" s="26">
        <v>2021</v>
      </c>
      <c r="I5" s="26">
        <v>2022</v>
      </c>
      <c r="J5" s="26">
        <v>2023</v>
      </c>
      <c r="K5" s="26">
        <v>2024</v>
      </c>
      <c r="L5" s="26">
        <v>2025</v>
      </c>
      <c r="M5" s="8"/>
      <c r="N5" s="13"/>
      <c r="O5" s="8"/>
    </row>
    <row r="6" spans="1:15" ht="15.75">
      <c r="A6" s="48" t="s">
        <v>47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50"/>
      <c r="M6" s="8"/>
      <c r="N6" s="8"/>
      <c r="O6" s="8"/>
    </row>
    <row r="7" spans="1:15">
      <c r="A7" s="60" t="s">
        <v>10</v>
      </c>
      <c r="B7" s="51" t="s">
        <v>2</v>
      </c>
      <c r="C7" s="52"/>
      <c r="D7" s="53"/>
      <c r="E7" s="27" t="s">
        <v>11</v>
      </c>
      <c r="F7" s="17">
        <f>SUM(G7:L7)</f>
        <v>73695.05799999999</v>
      </c>
      <c r="G7" s="17">
        <f>G9+G8+G10</f>
        <v>24840.885999999999</v>
      </c>
      <c r="H7" s="17">
        <f>H8+H9+H10</f>
        <v>12535.96</v>
      </c>
      <c r="I7" s="17">
        <f t="shared" ref="I7:L7" si="0">I9+I8+I10</f>
        <v>1984.2760000000001</v>
      </c>
      <c r="J7" s="17">
        <f t="shared" si="0"/>
        <v>15206.968000000001</v>
      </c>
      <c r="K7" s="17">
        <f t="shared" si="0"/>
        <v>15206.968000000001</v>
      </c>
      <c r="L7" s="17">
        <f t="shared" si="0"/>
        <v>3920</v>
      </c>
      <c r="M7" s="9"/>
      <c r="N7" s="14"/>
      <c r="O7" s="9"/>
    </row>
    <row r="8" spans="1:15" ht="25.5">
      <c r="A8" s="61"/>
      <c r="B8" s="54"/>
      <c r="C8" s="55"/>
      <c r="D8" s="56"/>
      <c r="E8" s="28" t="s">
        <v>3</v>
      </c>
      <c r="F8" s="17">
        <f>SUM(G8:L8)</f>
        <v>10055.259</v>
      </c>
      <c r="G8" s="17">
        <f>G11+G13+G14+G24+G26+G28+G30+G32+G34+G36+G38+G40+G44+G46+G48+G49</f>
        <v>1500</v>
      </c>
      <c r="H8" s="17">
        <f>H11+H13+H14+H24+H26+H28+H30+H32+H34+H36+H38+H40+H44+H46+H48+H49</f>
        <v>1367.1680000000001</v>
      </c>
      <c r="I8" s="17">
        <f>I11+I13+I14+I24+I26+I28+I32+I34+I36+I38+I40+I41+I44+I46+I48+I49+I58+I60+I62+I64+I66+I68+I70+I72</f>
        <v>1656.6970000000001</v>
      </c>
      <c r="J8" s="17">
        <f>J11+J13+J14+J24+J26+J28+J30+J32+J34+J36+J38+J40+J44+J46+J48+J49</f>
        <v>1520.6969999999999</v>
      </c>
      <c r="K8" s="17">
        <f>K11+K13+K14+K24+K26+K28+K30+K32+K34+K36+K38+K40+K44+K46+K48+K49</f>
        <v>1520.6969999999999</v>
      </c>
      <c r="L8" s="17">
        <f>L11+L13+L14+L24+L26+L28+L30+L32+L34+L36+L38+L40+L44+L46+L48+L49</f>
        <v>2490</v>
      </c>
      <c r="M8" s="9"/>
      <c r="N8" s="2"/>
      <c r="O8" s="8"/>
    </row>
    <row r="9" spans="1:15" ht="25.5">
      <c r="A9" s="61"/>
      <c r="B9" s="54"/>
      <c r="C9" s="55"/>
      <c r="D9" s="56"/>
      <c r="E9" s="28" t="s">
        <v>46</v>
      </c>
      <c r="F9" s="17">
        <f>SUM(G9:L9)</f>
        <v>47055.625000000007</v>
      </c>
      <c r="G9" s="29">
        <f>G12+G23+G25+G27+G29+G31+G33+G35+G37+G39+G43+G45+G47</f>
        <v>12304.512000000001</v>
      </c>
      <c r="H9" s="29">
        <f>H12+H23+H25+H27+H29+H31+H33+H35+H37+H39+H43+H45+H47+H56</f>
        <v>7050.9919999999993</v>
      </c>
      <c r="I9" s="29">
        <f>I57+I59+I61+I63+I65+I67</f>
        <v>327.57900000000001</v>
      </c>
      <c r="J9" s="29">
        <f>J12+J23+J25+J27+J29+J31+J33+J35+J37+J39+J43+J45+J47</f>
        <v>13686.271000000001</v>
      </c>
      <c r="K9" s="29">
        <f>K12+K23+K25+K27+K29+K31+K33+K35+K37+K39+K43+K45+K47</f>
        <v>13686.271000000001</v>
      </c>
      <c r="L9" s="29">
        <f>L12+L23+L25+L27+L29+L31+L33+L35+L37+L39+L43+L45+L47</f>
        <v>0</v>
      </c>
      <c r="M9" s="9"/>
      <c r="N9" s="14"/>
      <c r="O9" s="8"/>
    </row>
    <row r="10" spans="1:15" ht="25.5">
      <c r="A10" s="62"/>
      <c r="B10" s="57"/>
      <c r="C10" s="58"/>
      <c r="D10" s="59"/>
      <c r="E10" s="28" t="s">
        <v>40</v>
      </c>
      <c r="F10" s="17">
        <f>SUM(G10:L10)</f>
        <v>16584.173999999999</v>
      </c>
      <c r="G10" s="17">
        <f t="shared" ref="G10:L10" si="1">G15+G16+G17+G18+G19+G20+G21+G22+G42+G50+G51+G52+G53+G54+G55</f>
        <v>11036.374</v>
      </c>
      <c r="H10" s="17">
        <f t="shared" si="1"/>
        <v>4117.8</v>
      </c>
      <c r="I10" s="17">
        <f>I71+I73</f>
        <v>0</v>
      </c>
      <c r="J10" s="17">
        <f t="shared" si="1"/>
        <v>0</v>
      </c>
      <c r="K10" s="17">
        <f t="shared" si="1"/>
        <v>0</v>
      </c>
      <c r="L10" s="17">
        <f t="shared" si="1"/>
        <v>1430</v>
      </c>
      <c r="M10" s="9"/>
      <c r="N10" s="8"/>
      <c r="O10" s="8"/>
    </row>
    <row r="11" spans="1:15" ht="26.25" customHeight="1">
      <c r="A11" s="43" t="s">
        <v>7</v>
      </c>
      <c r="B11" s="37" t="s">
        <v>13</v>
      </c>
      <c r="C11" s="43" t="s">
        <v>6</v>
      </c>
      <c r="D11" s="67" t="s">
        <v>43</v>
      </c>
      <c r="E11" s="11" t="s">
        <v>3</v>
      </c>
      <c r="F11" s="17">
        <f>SUM(G11:L11)</f>
        <v>7335.24</v>
      </c>
      <c r="G11" s="18">
        <v>158.68299999999999</v>
      </c>
      <c r="H11" s="18">
        <f>416.779</f>
        <v>416.779</v>
      </c>
      <c r="I11" s="18">
        <v>1478.384</v>
      </c>
      <c r="J11" s="18">
        <v>1520.6969999999999</v>
      </c>
      <c r="K11" s="18">
        <v>1520.6969999999999</v>
      </c>
      <c r="L11" s="18">
        <v>2240</v>
      </c>
      <c r="M11" s="8"/>
      <c r="N11" s="8"/>
      <c r="O11" s="8"/>
    </row>
    <row r="12" spans="1:15" ht="25.5" hidden="1">
      <c r="A12" s="44"/>
      <c r="B12" s="38"/>
      <c r="C12" s="44"/>
      <c r="D12" s="68"/>
      <c r="E12" s="11" t="s">
        <v>46</v>
      </c>
      <c r="F12" s="17">
        <f t="shared" ref="F12:F56" si="2">SUM(G12:L12)</f>
        <v>27605.200000000001</v>
      </c>
      <c r="G12" s="18">
        <v>232.65799999999999</v>
      </c>
      <c r="H12" s="18">
        <v>0</v>
      </c>
      <c r="I12" s="18">
        <v>0</v>
      </c>
      <c r="J12" s="18">
        <v>13686.271000000001</v>
      </c>
      <c r="K12" s="18">
        <v>13686.271000000001</v>
      </c>
      <c r="L12" s="18">
        <v>0</v>
      </c>
      <c r="M12" s="8"/>
      <c r="N12" s="8"/>
      <c r="O12" s="8"/>
    </row>
    <row r="13" spans="1:15" ht="38.25" hidden="1">
      <c r="A13" s="23" t="s">
        <v>15</v>
      </c>
      <c r="B13" s="21" t="s">
        <v>31</v>
      </c>
      <c r="C13" s="23" t="s">
        <v>6</v>
      </c>
      <c r="D13" s="68"/>
      <c r="E13" s="11" t="s">
        <v>3</v>
      </c>
      <c r="F13" s="17">
        <f t="shared" si="2"/>
        <v>200</v>
      </c>
      <c r="G13" s="18">
        <f>200-200</f>
        <v>0</v>
      </c>
      <c r="H13" s="18">
        <v>0</v>
      </c>
      <c r="I13" s="18">
        <v>0</v>
      </c>
      <c r="J13" s="18">
        <v>0</v>
      </c>
      <c r="K13" s="18">
        <v>0</v>
      </c>
      <c r="L13" s="18">
        <v>200</v>
      </c>
      <c r="M13" s="8"/>
      <c r="N13" s="8"/>
      <c r="O13" s="8"/>
    </row>
    <row r="14" spans="1:15" ht="38.25" hidden="1">
      <c r="A14" s="23" t="s">
        <v>16</v>
      </c>
      <c r="B14" s="21" t="s">
        <v>32</v>
      </c>
      <c r="C14" s="23" t="s">
        <v>6</v>
      </c>
      <c r="D14" s="68"/>
      <c r="E14" s="11" t="s">
        <v>3</v>
      </c>
      <c r="F14" s="17">
        <f t="shared" si="2"/>
        <v>50</v>
      </c>
      <c r="G14" s="18">
        <f>50-50</f>
        <v>0</v>
      </c>
      <c r="H14" s="18">
        <v>0</v>
      </c>
      <c r="I14" s="18">
        <v>0</v>
      </c>
      <c r="J14" s="18">
        <v>0</v>
      </c>
      <c r="K14" s="18">
        <v>0</v>
      </c>
      <c r="L14" s="18">
        <v>50</v>
      </c>
      <c r="M14" s="8"/>
      <c r="N14" s="8"/>
      <c r="O14" s="8"/>
    </row>
    <row r="15" spans="1:15" ht="64.5" hidden="1">
      <c r="A15" s="23" t="s">
        <v>17</v>
      </c>
      <c r="B15" s="4" t="s">
        <v>33</v>
      </c>
      <c r="C15" s="6" t="s">
        <v>6</v>
      </c>
      <c r="D15" s="68"/>
      <c r="E15" s="11" t="s">
        <v>40</v>
      </c>
      <c r="F15" s="17">
        <f t="shared" si="2"/>
        <v>5856.3770000000004</v>
      </c>
      <c r="G15" s="18">
        <f>1335.44+885.44+2755.497</f>
        <v>4976.3770000000004</v>
      </c>
      <c r="H15" s="18">
        <v>0</v>
      </c>
      <c r="I15" s="18">
        <v>0</v>
      </c>
      <c r="J15" s="18">
        <v>0</v>
      </c>
      <c r="K15" s="18">
        <v>0</v>
      </c>
      <c r="L15" s="18">
        <v>880</v>
      </c>
      <c r="M15" s="8"/>
      <c r="N15" s="8"/>
      <c r="O15" s="8" t="s">
        <v>95</v>
      </c>
    </row>
    <row r="16" spans="1:15" ht="53.25" hidden="1" customHeight="1">
      <c r="A16" s="23" t="s">
        <v>18</v>
      </c>
      <c r="B16" s="4" t="s">
        <v>34</v>
      </c>
      <c r="C16" s="6" t="s">
        <v>6</v>
      </c>
      <c r="D16" s="68"/>
      <c r="E16" s="11" t="s">
        <v>40</v>
      </c>
      <c r="F16" s="17">
        <f t="shared" si="2"/>
        <v>1528.3</v>
      </c>
      <c r="G16" s="18">
        <f>332.7+94.6+524.4+94.6+187.4+94.6</f>
        <v>1328.3</v>
      </c>
      <c r="H16" s="18">
        <v>0</v>
      </c>
      <c r="I16" s="18">
        <v>0</v>
      </c>
      <c r="J16" s="18">
        <v>0</v>
      </c>
      <c r="K16" s="18">
        <v>0</v>
      </c>
      <c r="L16" s="18">
        <v>200</v>
      </c>
      <c r="M16" s="8"/>
      <c r="N16" s="8"/>
      <c r="O16" s="8"/>
    </row>
    <row r="17" spans="1:15" ht="64.5" hidden="1">
      <c r="A17" s="23" t="s">
        <v>19</v>
      </c>
      <c r="B17" s="4" t="s">
        <v>35</v>
      </c>
      <c r="C17" s="6" t="s">
        <v>6</v>
      </c>
      <c r="D17" s="68"/>
      <c r="E17" s="11" t="s">
        <v>40</v>
      </c>
      <c r="F17" s="17">
        <f t="shared" si="2"/>
        <v>1727.3910000000001</v>
      </c>
      <c r="G17" s="18">
        <f>180.781+130.707+296.617+419.286</f>
        <v>1027.3910000000001</v>
      </c>
      <c r="H17" s="18">
        <v>500</v>
      </c>
      <c r="I17" s="18">
        <v>0</v>
      </c>
      <c r="J17" s="18">
        <v>0</v>
      </c>
      <c r="K17" s="18">
        <v>0</v>
      </c>
      <c r="L17" s="18">
        <v>200</v>
      </c>
      <c r="M17" s="8"/>
      <c r="N17" s="8"/>
      <c r="O17" s="8"/>
    </row>
    <row r="18" spans="1:15" ht="26.25" hidden="1">
      <c r="A18" s="23" t="s">
        <v>20</v>
      </c>
      <c r="B18" s="4" t="s">
        <v>4</v>
      </c>
      <c r="C18" s="6" t="s">
        <v>6</v>
      </c>
      <c r="D18" s="68"/>
      <c r="E18" s="11" t="s">
        <v>40</v>
      </c>
      <c r="F18" s="17">
        <f t="shared" si="2"/>
        <v>760</v>
      </c>
      <c r="G18" s="18">
        <v>460</v>
      </c>
      <c r="H18" s="18">
        <v>150</v>
      </c>
      <c r="I18" s="18">
        <v>0</v>
      </c>
      <c r="J18" s="18">
        <v>0</v>
      </c>
      <c r="K18" s="18">
        <v>0</v>
      </c>
      <c r="L18" s="18">
        <v>150</v>
      </c>
      <c r="M18" s="8"/>
      <c r="N18" s="8"/>
      <c r="O18" s="8"/>
    </row>
    <row r="19" spans="1:15" ht="64.5" hidden="1">
      <c r="A19" s="23" t="s">
        <v>21</v>
      </c>
      <c r="B19" s="4" t="s">
        <v>36</v>
      </c>
      <c r="C19" s="10" t="s">
        <v>56</v>
      </c>
      <c r="D19" s="68"/>
      <c r="E19" s="11" t="s">
        <v>40</v>
      </c>
      <c r="F19" s="17">
        <f t="shared" si="2"/>
        <v>399.30599999999998</v>
      </c>
      <c r="G19" s="18">
        <f>119.306+160</f>
        <v>279.30599999999998</v>
      </c>
      <c r="H19" s="18">
        <v>120</v>
      </c>
      <c r="I19" s="18">
        <v>0</v>
      </c>
      <c r="J19" s="18">
        <v>0</v>
      </c>
      <c r="K19" s="18">
        <v>0</v>
      </c>
      <c r="L19" s="18">
        <v>0</v>
      </c>
      <c r="M19" s="8"/>
      <c r="N19" s="8"/>
      <c r="O19" s="8"/>
    </row>
    <row r="20" spans="1:15" ht="39.75" hidden="1" customHeight="1">
      <c r="A20" s="23" t="s">
        <v>22</v>
      </c>
      <c r="B20" s="5" t="s">
        <v>37</v>
      </c>
      <c r="C20" s="10">
        <v>2020</v>
      </c>
      <c r="D20" s="68"/>
      <c r="E20" s="11" t="s">
        <v>40</v>
      </c>
      <c r="F20" s="17">
        <f t="shared" si="2"/>
        <v>2800</v>
      </c>
      <c r="G20" s="18">
        <f>600+800+800+600</f>
        <v>2800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8"/>
      <c r="N20" s="8"/>
      <c r="O20" s="8"/>
    </row>
    <row r="21" spans="1:15" ht="39" hidden="1">
      <c r="A21" s="23" t="s">
        <v>23</v>
      </c>
      <c r="B21" s="4" t="s">
        <v>38</v>
      </c>
      <c r="C21" s="10" t="s">
        <v>56</v>
      </c>
      <c r="D21" s="68"/>
      <c r="E21" s="11" t="s">
        <v>40</v>
      </c>
      <c r="F21" s="17">
        <f t="shared" si="2"/>
        <v>730</v>
      </c>
      <c r="G21" s="18">
        <v>130</v>
      </c>
      <c r="H21" s="18">
        <v>600</v>
      </c>
      <c r="I21" s="18">
        <v>0</v>
      </c>
      <c r="J21" s="18">
        <v>0</v>
      </c>
      <c r="K21" s="18">
        <v>0</v>
      </c>
      <c r="L21" s="18">
        <v>0</v>
      </c>
      <c r="M21" s="8"/>
      <c r="N21" s="8"/>
      <c r="O21" s="8"/>
    </row>
    <row r="22" spans="1:15" ht="39" hidden="1">
      <c r="A22" s="23" t="s">
        <v>24</v>
      </c>
      <c r="B22" s="4" t="s">
        <v>5</v>
      </c>
      <c r="C22" s="10">
        <v>2022</v>
      </c>
      <c r="D22" s="68"/>
      <c r="E22" s="11" t="s">
        <v>40</v>
      </c>
      <c r="F22" s="17">
        <f t="shared" si="2"/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8"/>
      <c r="N22" s="8"/>
      <c r="O22" s="8"/>
    </row>
    <row r="23" spans="1:15" ht="25.5" hidden="1">
      <c r="A23" s="43" t="s">
        <v>25</v>
      </c>
      <c r="B23" s="37" t="s">
        <v>69</v>
      </c>
      <c r="C23" s="41">
        <v>2020</v>
      </c>
      <c r="D23" s="68"/>
      <c r="E23" s="11" t="s">
        <v>46</v>
      </c>
      <c r="F23" s="17">
        <f t="shared" si="2"/>
        <v>983.71400000000006</v>
      </c>
      <c r="G23" s="18">
        <v>983.71400000000006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8"/>
      <c r="N23" s="8"/>
      <c r="O23" s="8"/>
    </row>
    <row r="24" spans="1:15" ht="30.75" hidden="1" customHeight="1">
      <c r="A24" s="44"/>
      <c r="B24" s="38"/>
      <c r="C24" s="42"/>
      <c r="D24" s="68"/>
      <c r="E24" s="11" t="s">
        <v>3</v>
      </c>
      <c r="F24" s="17">
        <f t="shared" si="2"/>
        <v>109.301</v>
      </c>
      <c r="G24" s="18">
        <v>109.301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8"/>
      <c r="N24" s="8"/>
      <c r="O24" s="8"/>
    </row>
    <row r="25" spans="1:15" ht="25.5" hidden="1" customHeight="1">
      <c r="A25" s="43" t="s">
        <v>26</v>
      </c>
      <c r="B25" s="37" t="s">
        <v>70</v>
      </c>
      <c r="C25" s="41">
        <v>2020</v>
      </c>
      <c r="D25" s="68"/>
      <c r="E25" s="11" t="s">
        <v>46</v>
      </c>
      <c r="F25" s="17">
        <f t="shared" si="2"/>
        <v>397.95699999999999</v>
      </c>
      <c r="G25" s="18">
        <v>397.95699999999999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8"/>
      <c r="N25" s="8"/>
      <c r="O25" s="8"/>
    </row>
    <row r="26" spans="1:15" ht="25.5" hidden="1" customHeight="1">
      <c r="A26" s="44"/>
      <c r="B26" s="38"/>
      <c r="C26" s="42"/>
      <c r="D26" s="68"/>
      <c r="E26" s="11" t="s">
        <v>3</v>
      </c>
      <c r="F26" s="17">
        <f t="shared" si="2"/>
        <v>44.218000000000004</v>
      </c>
      <c r="G26" s="18">
        <v>44.218000000000004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8"/>
      <c r="N26" s="8"/>
      <c r="O26" s="8"/>
    </row>
    <row r="27" spans="1:15" ht="27.75" hidden="1" customHeight="1">
      <c r="A27" s="43" t="s">
        <v>27</v>
      </c>
      <c r="B27" s="37" t="s">
        <v>71</v>
      </c>
      <c r="C27" s="41">
        <v>2020</v>
      </c>
      <c r="D27" s="68"/>
      <c r="E27" s="11" t="s">
        <v>46</v>
      </c>
      <c r="F27" s="17">
        <f t="shared" si="2"/>
        <v>502.73500000000001</v>
      </c>
      <c r="G27" s="18">
        <v>502.73500000000001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8"/>
      <c r="N27" s="8"/>
      <c r="O27" s="8"/>
    </row>
    <row r="28" spans="1:15" ht="34.5" hidden="1" customHeight="1">
      <c r="A28" s="44"/>
      <c r="B28" s="38"/>
      <c r="C28" s="42"/>
      <c r="D28" s="68"/>
      <c r="E28" s="11" t="s">
        <v>3</v>
      </c>
      <c r="F28" s="17">
        <f t="shared" si="2"/>
        <v>55.859000000000002</v>
      </c>
      <c r="G28" s="18">
        <v>55.859000000000002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8"/>
      <c r="N28" s="8"/>
      <c r="O28" s="8"/>
    </row>
    <row r="29" spans="1:15" ht="27.75" hidden="1" customHeight="1">
      <c r="A29" s="43" t="s">
        <v>28</v>
      </c>
      <c r="B29" s="37" t="s">
        <v>72</v>
      </c>
      <c r="C29" s="41">
        <v>2020</v>
      </c>
      <c r="D29" s="68"/>
      <c r="E29" s="11" t="s">
        <v>46</v>
      </c>
      <c r="F29" s="17">
        <f t="shared" si="2"/>
        <v>1169.127</v>
      </c>
      <c r="G29" s="18">
        <v>1169.127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8"/>
      <c r="N29" s="8"/>
      <c r="O29" s="8"/>
    </row>
    <row r="30" spans="1:15" ht="36" hidden="1" customHeight="1">
      <c r="A30" s="44"/>
      <c r="B30" s="38"/>
      <c r="C30" s="42"/>
      <c r="D30" s="68"/>
      <c r="E30" s="11" t="s">
        <v>3</v>
      </c>
      <c r="F30" s="17">
        <f t="shared" si="2"/>
        <v>129.90299999999999</v>
      </c>
      <c r="G30" s="18">
        <v>129.90299999999999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8"/>
      <c r="N30" s="8"/>
      <c r="O30" s="8"/>
    </row>
    <row r="31" spans="1:15" ht="36" hidden="1" customHeight="1">
      <c r="A31" s="43" t="s">
        <v>29</v>
      </c>
      <c r="B31" s="37" t="s">
        <v>73</v>
      </c>
      <c r="C31" s="41">
        <v>2020</v>
      </c>
      <c r="D31" s="68"/>
      <c r="E31" s="11" t="s">
        <v>46</v>
      </c>
      <c r="F31" s="17">
        <f t="shared" si="2"/>
        <v>1574.508</v>
      </c>
      <c r="G31" s="18">
        <v>1574.508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8"/>
      <c r="N31" s="8"/>
      <c r="O31" s="8"/>
    </row>
    <row r="32" spans="1:15" ht="27.75" hidden="1" customHeight="1">
      <c r="A32" s="44"/>
      <c r="B32" s="38"/>
      <c r="C32" s="42"/>
      <c r="D32" s="68"/>
      <c r="E32" s="11" t="s">
        <v>3</v>
      </c>
      <c r="F32" s="17">
        <f t="shared" si="2"/>
        <v>174.946</v>
      </c>
      <c r="G32" s="18">
        <v>174.946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8"/>
      <c r="N32" s="8"/>
      <c r="O32" s="8"/>
    </row>
    <row r="33" spans="1:15" ht="27.75" hidden="1" customHeight="1">
      <c r="A33" s="43" t="s">
        <v>30</v>
      </c>
      <c r="B33" s="37" t="s">
        <v>74</v>
      </c>
      <c r="C33" s="41">
        <v>2020</v>
      </c>
      <c r="D33" s="68"/>
      <c r="E33" s="11" t="s">
        <v>46</v>
      </c>
      <c r="F33" s="17">
        <f t="shared" si="2"/>
        <v>2096.366</v>
      </c>
      <c r="G33" s="18">
        <v>2096.366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8"/>
      <c r="N33" s="8"/>
      <c r="O33" s="8"/>
    </row>
    <row r="34" spans="1:15" ht="27.75" hidden="1" customHeight="1">
      <c r="A34" s="44"/>
      <c r="B34" s="38"/>
      <c r="C34" s="42"/>
      <c r="D34" s="68"/>
      <c r="E34" s="11" t="s">
        <v>3</v>
      </c>
      <c r="F34" s="17">
        <f t="shared" si="2"/>
        <v>232.93</v>
      </c>
      <c r="G34" s="18">
        <v>232.93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8"/>
      <c r="N34" s="8"/>
      <c r="O34" s="8"/>
    </row>
    <row r="35" spans="1:15" ht="27.75" hidden="1" customHeight="1">
      <c r="A35" s="35" t="s">
        <v>75</v>
      </c>
      <c r="B35" s="37" t="s">
        <v>76</v>
      </c>
      <c r="C35" s="41">
        <v>2020</v>
      </c>
      <c r="D35" s="68"/>
      <c r="E35" s="11" t="s">
        <v>46</v>
      </c>
      <c r="F35" s="17">
        <f t="shared" si="2"/>
        <v>2155.569</v>
      </c>
      <c r="G35" s="18">
        <v>2155.569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8"/>
      <c r="N35" s="8"/>
      <c r="O35" s="8"/>
    </row>
    <row r="36" spans="1:15" ht="36" hidden="1" customHeight="1">
      <c r="A36" s="36"/>
      <c r="B36" s="38"/>
      <c r="C36" s="42"/>
      <c r="D36" s="68"/>
      <c r="E36" s="11" t="s">
        <v>3</v>
      </c>
      <c r="F36" s="17">
        <f t="shared" si="2"/>
        <v>239.50700000000001</v>
      </c>
      <c r="G36" s="18">
        <v>239.50700000000001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8"/>
      <c r="N36" s="8"/>
      <c r="O36" s="8"/>
    </row>
    <row r="37" spans="1:15" ht="27" hidden="1" customHeight="1">
      <c r="A37" s="35" t="s">
        <v>62</v>
      </c>
      <c r="B37" s="37" t="s">
        <v>77</v>
      </c>
      <c r="C37" s="41">
        <v>2020</v>
      </c>
      <c r="D37" s="68"/>
      <c r="E37" s="11" t="s">
        <v>46</v>
      </c>
      <c r="F37" s="17">
        <f t="shared" si="2"/>
        <v>2467.8000000000002</v>
      </c>
      <c r="G37" s="18">
        <v>2467.8000000000002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8"/>
      <c r="N37" s="8"/>
      <c r="O37" s="8"/>
    </row>
    <row r="38" spans="1:15" ht="25.5" hidden="1" customHeight="1">
      <c r="A38" s="36"/>
      <c r="B38" s="38"/>
      <c r="C38" s="42"/>
      <c r="D38" s="68"/>
      <c r="E38" s="11" t="s">
        <v>3</v>
      </c>
      <c r="F38" s="17">
        <f t="shared" si="2"/>
        <v>274.2</v>
      </c>
      <c r="G38" s="18">
        <v>274.2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8"/>
      <c r="N38" s="8"/>
      <c r="O38" s="8"/>
    </row>
    <row r="39" spans="1:15" ht="25.5" hidden="1" customHeight="1">
      <c r="A39" s="35" t="s">
        <v>63</v>
      </c>
      <c r="B39" s="37" t="s">
        <v>78</v>
      </c>
      <c r="C39" s="41">
        <v>2020</v>
      </c>
      <c r="D39" s="68"/>
      <c r="E39" s="11" t="s">
        <v>46</v>
      </c>
      <c r="F39" s="17">
        <f t="shared" si="2"/>
        <v>724.07799999999997</v>
      </c>
      <c r="G39" s="18">
        <v>724.07799999999997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8"/>
      <c r="N39" s="8"/>
      <c r="O39" s="8"/>
    </row>
    <row r="40" spans="1:15" ht="27.75" hidden="1" customHeight="1">
      <c r="A40" s="36"/>
      <c r="B40" s="38"/>
      <c r="C40" s="42"/>
      <c r="D40" s="68"/>
      <c r="E40" s="11" t="s">
        <v>3</v>
      </c>
      <c r="F40" s="17">
        <f t="shared" si="2"/>
        <v>80.453000000000003</v>
      </c>
      <c r="G40" s="18">
        <v>80.453000000000003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8"/>
      <c r="N40" s="8"/>
      <c r="O40" s="8"/>
    </row>
    <row r="41" spans="1:15" ht="27.75" hidden="1" customHeight="1">
      <c r="A41" s="35" t="s">
        <v>64</v>
      </c>
      <c r="B41" s="37" t="s">
        <v>111</v>
      </c>
      <c r="C41" s="41" t="s">
        <v>6</v>
      </c>
      <c r="D41" s="68"/>
      <c r="E41" s="11" t="s">
        <v>3</v>
      </c>
      <c r="F41" s="17">
        <f t="shared" si="2"/>
        <v>136</v>
      </c>
      <c r="G41" s="18">
        <v>0</v>
      </c>
      <c r="H41" s="18">
        <v>0</v>
      </c>
      <c r="I41" s="18">
        <v>136</v>
      </c>
      <c r="J41" s="18">
        <v>0</v>
      </c>
      <c r="K41" s="18">
        <v>0</v>
      </c>
      <c r="L41" s="18">
        <v>0</v>
      </c>
      <c r="M41" s="8"/>
      <c r="N41" s="8"/>
      <c r="O41" s="8"/>
    </row>
    <row r="42" spans="1:15" ht="27" hidden="1" customHeight="1">
      <c r="A42" s="36"/>
      <c r="B42" s="38"/>
      <c r="C42" s="42"/>
      <c r="D42" s="68"/>
      <c r="E42" s="11" t="s">
        <v>40</v>
      </c>
      <c r="F42" s="17">
        <f t="shared" si="2"/>
        <v>35</v>
      </c>
      <c r="G42" s="18">
        <v>35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8"/>
      <c r="N42" s="8"/>
      <c r="O42" s="8"/>
    </row>
    <row r="43" spans="1:15" ht="27" hidden="1" customHeight="1">
      <c r="A43" s="35" t="s">
        <v>79</v>
      </c>
      <c r="B43" s="37" t="s">
        <v>65</v>
      </c>
      <c r="C43" s="41">
        <v>2021</v>
      </c>
      <c r="D43" s="68"/>
      <c r="E43" s="11" t="s">
        <v>46</v>
      </c>
      <c r="F43" s="17">
        <f t="shared" si="2"/>
        <v>342.79899999999998</v>
      </c>
      <c r="G43" s="18">
        <v>0</v>
      </c>
      <c r="H43" s="18">
        <v>342.79899999999998</v>
      </c>
      <c r="I43" s="18">
        <v>0</v>
      </c>
      <c r="J43" s="18">
        <v>0</v>
      </c>
      <c r="K43" s="18">
        <v>0</v>
      </c>
      <c r="L43" s="18">
        <v>0</v>
      </c>
      <c r="M43" s="8"/>
      <c r="N43" s="8"/>
      <c r="O43" s="8"/>
    </row>
    <row r="44" spans="1:15" ht="35.25" hidden="1" customHeight="1">
      <c r="A44" s="39"/>
      <c r="B44" s="40"/>
      <c r="C44" s="90"/>
      <c r="D44" s="68"/>
      <c r="E44" s="11" t="s">
        <v>68</v>
      </c>
      <c r="F44" s="17">
        <f t="shared" si="2"/>
        <v>38.088999999999999</v>
      </c>
      <c r="G44" s="18">
        <v>0</v>
      </c>
      <c r="H44" s="18">
        <v>38.088999999999999</v>
      </c>
      <c r="I44" s="18">
        <v>0</v>
      </c>
      <c r="J44" s="18">
        <v>0</v>
      </c>
      <c r="K44" s="18">
        <v>0</v>
      </c>
      <c r="L44" s="18">
        <v>0</v>
      </c>
      <c r="M44" s="8"/>
      <c r="N44" s="8"/>
      <c r="O44" s="8"/>
    </row>
    <row r="45" spans="1:15" ht="27" hidden="1" customHeight="1">
      <c r="A45" s="35" t="s">
        <v>80</v>
      </c>
      <c r="B45" s="37" t="s">
        <v>66</v>
      </c>
      <c r="C45" s="35">
        <v>2021</v>
      </c>
      <c r="D45" s="68"/>
      <c r="E45" s="11" t="s">
        <v>46</v>
      </c>
      <c r="F45" s="17">
        <f t="shared" si="2"/>
        <v>2235.91</v>
      </c>
      <c r="G45" s="18">
        <v>0</v>
      </c>
      <c r="H45" s="18">
        <v>2235.91</v>
      </c>
      <c r="I45" s="18">
        <v>0</v>
      </c>
      <c r="J45" s="18">
        <v>0</v>
      </c>
      <c r="K45" s="18">
        <v>0</v>
      </c>
      <c r="L45" s="18">
        <v>0</v>
      </c>
      <c r="M45" s="8"/>
      <c r="N45" s="8"/>
      <c r="O45" s="8"/>
    </row>
    <row r="46" spans="1:15" ht="38.25" hidden="1" customHeight="1">
      <c r="A46" s="39"/>
      <c r="B46" s="40"/>
      <c r="C46" s="39"/>
      <c r="D46" s="68"/>
      <c r="E46" s="11" t="s">
        <v>68</v>
      </c>
      <c r="F46" s="17">
        <f t="shared" si="2"/>
        <v>248.434</v>
      </c>
      <c r="G46" s="18">
        <v>0</v>
      </c>
      <c r="H46" s="18">
        <v>248.434</v>
      </c>
      <c r="I46" s="18">
        <v>0</v>
      </c>
      <c r="J46" s="18">
        <v>0</v>
      </c>
      <c r="K46" s="18">
        <v>0</v>
      </c>
      <c r="L46" s="18">
        <v>0</v>
      </c>
      <c r="M46" s="8"/>
      <c r="N46" s="8"/>
      <c r="O46" s="8"/>
    </row>
    <row r="47" spans="1:15" ht="24.75" hidden="1" customHeight="1">
      <c r="A47" s="35" t="s">
        <v>81</v>
      </c>
      <c r="B47" s="37" t="s">
        <v>67</v>
      </c>
      <c r="C47" s="35">
        <v>2021</v>
      </c>
      <c r="D47" s="68"/>
      <c r="E47" s="11" t="s">
        <v>46</v>
      </c>
      <c r="F47" s="17">
        <f t="shared" si="2"/>
        <v>4472.2829999999994</v>
      </c>
      <c r="G47" s="18">
        <v>0</v>
      </c>
      <c r="H47" s="18">
        <f>4477.111-4.828</f>
        <v>4472.2829999999994</v>
      </c>
      <c r="I47" s="18">
        <v>0</v>
      </c>
      <c r="J47" s="18">
        <v>0</v>
      </c>
      <c r="K47" s="18">
        <v>0</v>
      </c>
      <c r="L47" s="18">
        <v>0</v>
      </c>
      <c r="M47" s="8"/>
      <c r="N47" s="8"/>
      <c r="O47" s="8"/>
    </row>
    <row r="48" spans="1:15" ht="36.75" hidden="1" customHeight="1">
      <c r="A48" s="39"/>
      <c r="B48" s="40"/>
      <c r="C48" s="39"/>
      <c r="D48" s="68"/>
      <c r="E48" s="11" t="s">
        <v>68</v>
      </c>
      <c r="F48" s="17">
        <f t="shared" si="2"/>
        <v>496.94400000000002</v>
      </c>
      <c r="G48" s="18">
        <v>0</v>
      </c>
      <c r="H48" s="18">
        <v>496.94400000000002</v>
      </c>
      <c r="I48" s="18">
        <v>0</v>
      </c>
      <c r="J48" s="18">
        <v>0</v>
      </c>
      <c r="K48" s="18">
        <v>0</v>
      </c>
      <c r="L48" s="18">
        <v>0</v>
      </c>
      <c r="M48" s="8"/>
      <c r="N48" s="8"/>
      <c r="O48" s="8"/>
    </row>
    <row r="49" spans="1:15" ht="30" hidden="1" customHeight="1">
      <c r="A49" s="36"/>
      <c r="B49" s="38"/>
      <c r="C49" s="36"/>
      <c r="D49" s="68"/>
      <c r="E49" s="11" t="s">
        <v>3</v>
      </c>
      <c r="F49" s="17">
        <f t="shared" si="2"/>
        <v>166.922</v>
      </c>
      <c r="G49" s="18">
        <v>0</v>
      </c>
      <c r="H49" s="18">
        <v>166.922</v>
      </c>
      <c r="I49" s="18">
        <v>0</v>
      </c>
      <c r="J49" s="18">
        <v>0</v>
      </c>
      <c r="K49" s="18">
        <v>0</v>
      </c>
      <c r="L49" s="18">
        <v>0</v>
      </c>
      <c r="M49" s="8"/>
      <c r="N49" s="8"/>
      <c r="O49" s="8"/>
    </row>
    <row r="50" spans="1:15" ht="43.5" hidden="1" customHeight="1">
      <c r="A50" s="22" t="s">
        <v>82</v>
      </c>
      <c r="B50" s="21" t="s">
        <v>83</v>
      </c>
      <c r="C50" s="22" t="s">
        <v>84</v>
      </c>
      <c r="D50" s="68"/>
      <c r="E50" s="11" t="s">
        <v>40</v>
      </c>
      <c r="F50" s="17">
        <f t="shared" si="2"/>
        <v>554</v>
      </c>
      <c r="G50" s="18">
        <v>0</v>
      </c>
      <c r="H50" s="18">
        <v>554</v>
      </c>
      <c r="I50" s="18">
        <v>0</v>
      </c>
      <c r="J50" s="18">
        <v>0</v>
      </c>
      <c r="K50" s="18">
        <v>0</v>
      </c>
      <c r="L50" s="18">
        <v>0</v>
      </c>
      <c r="M50" s="8"/>
      <c r="N50" s="8"/>
      <c r="O50" s="8"/>
    </row>
    <row r="51" spans="1:15" ht="41.25" hidden="1" customHeight="1">
      <c r="A51" s="22" t="s">
        <v>85</v>
      </c>
      <c r="B51" s="21" t="s">
        <v>86</v>
      </c>
      <c r="C51" s="22" t="s">
        <v>84</v>
      </c>
      <c r="D51" s="68"/>
      <c r="E51" s="11" t="s">
        <v>40</v>
      </c>
      <c r="F51" s="17">
        <f t="shared" si="2"/>
        <v>228</v>
      </c>
      <c r="G51" s="18">
        <v>0</v>
      </c>
      <c r="H51" s="18">
        <v>228</v>
      </c>
      <c r="I51" s="18">
        <v>0</v>
      </c>
      <c r="J51" s="18">
        <v>0</v>
      </c>
      <c r="K51" s="18">
        <v>0</v>
      </c>
      <c r="L51" s="18">
        <v>0</v>
      </c>
      <c r="M51" s="8"/>
      <c r="N51" s="8"/>
      <c r="O51" s="8"/>
    </row>
    <row r="52" spans="1:15" ht="37.5" hidden="1" customHeight="1">
      <c r="A52" s="22" t="s">
        <v>87</v>
      </c>
      <c r="B52" s="21" t="s">
        <v>88</v>
      </c>
      <c r="C52" s="22" t="s">
        <v>84</v>
      </c>
      <c r="D52" s="68"/>
      <c r="E52" s="11" t="s">
        <v>40</v>
      </c>
      <c r="F52" s="17">
        <f t="shared" si="2"/>
        <v>285</v>
      </c>
      <c r="G52" s="18">
        <v>0</v>
      </c>
      <c r="H52" s="18">
        <v>285</v>
      </c>
      <c r="I52" s="18">
        <v>0</v>
      </c>
      <c r="J52" s="18">
        <v>0</v>
      </c>
      <c r="K52" s="18">
        <v>0</v>
      </c>
      <c r="L52" s="18">
        <v>0</v>
      </c>
      <c r="M52" s="8"/>
      <c r="N52" s="8"/>
      <c r="O52" s="8"/>
    </row>
    <row r="53" spans="1:15" ht="30" hidden="1" customHeight="1">
      <c r="A53" s="22" t="s">
        <v>90</v>
      </c>
      <c r="B53" s="21" t="s">
        <v>89</v>
      </c>
      <c r="C53" s="22" t="s">
        <v>84</v>
      </c>
      <c r="D53" s="68"/>
      <c r="E53" s="11" t="s">
        <v>40</v>
      </c>
      <c r="F53" s="17">
        <f t="shared" si="2"/>
        <v>175.8</v>
      </c>
      <c r="G53" s="18">
        <v>0</v>
      </c>
      <c r="H53" s="18">
        <v>175.8</v>
      </c>
      <c r="I53" s="18">
        <v>0</v>
      </c>
      <c r="J53" s="18">
        <v>0</v>
      </c>
      <c r="K53" s="18">
        <v>0</v>
      </c>
      <c r="L53" s="18">
        <v>0</v>
      </c>
      <c r="M53" s="8"/>
      <c r="N53" s="8"/>
      <c r="O53" s="8"/>
    </row>
    <row r="54" spans="1:15" ht="42" hidden="1" customHeight="1">
      <c r="A54" s="22" t="s">
        <v>91</v>
      </c>
      <c r="B54" s="21" t="s">
        <v>92</v>
      </c>
      <c r="C54" s="22" t="s">
        <v>84</v>
      </c>
      <c r="D54" s="68"/>
      <c r="E54" s="11" t="s">
        <v>40</v>
      </c>
      <c r="F54" s="17">
        <f t="shared" si="2"/>
        <v>145</v>
      </c>
      <c r="G54" s="18">
        <v>0</v>
      </c>
      <c r="H54" s="18">
        <v>145</v>
      </c>
      <c r="I54" s="18">
        <v>0</v>
      </c>
      <c r="J54" s="18">
        <v>0</v>
      </c>
      <c r="K54" s="18">
        <v>0</v>
      </c>
      <c r="L54" s="18">
        <v>0</v>
      </c>
      <c r="M54" s="8"/>
      <c r="N54" s="8"/>
      <c r="O54" s="8"/>
    </row>
    <row r="55" spans="1:15" ht="38.25" hidden="1" customHeight="1">
      <c r="A55" s="22" t="s">
        <v>93</v>
      </c>
      <c r="B55" s="21" t="s">
        <v>94</v>
      </c>
      <c r="C55" s="22" t="s">
        <v>84</v>
      </c>
      <c r="D55" s="68"/>
      <c r="E55" s="11" t="s">
        <v>40</v>
      </c>
      <c r="F55" s="17">
        <f t="shared" si="2"/>
        <v>1360</v>
      </c>
      <c r="G55" s="18">
        <v>0</v>
      </c>
      <c r="H55" s="18">
        <v>1360</v>
      </c>
      <c r="I55" s="18">
        <v>0</v>
      </c>
      <c r="J55" s="18">
        <v>0</v>
      </c>
      <c r="K55" s="18">
        <v>0</v>
      </c>
      <c r="L55" s="18">
        <v>0</v>
      </c>
      <c r="M55" s="8"/>
      <c r="N55" s="8"/>
      <c r="O55" s="8"/>
    </row>
    <row r="56" spans="1:15" ht="50.25" hidden="1" customHeight="1">
      <c r="A56" s="22" t="s">
        <v>96</v>
      </c>
      <c r="B56" s="21" t="s">
        <v>98</v>
      </c>
      <c r="C56" s="22" t="s">
        <v>84</v>
      </c>
      <c r="D56" s="68"/>
      <c r="E56" s="11" t="s">
        <v>97</v>
      </c>
      <c r="F56" s="17">
        <f t="shared" si="2"/>
        <v>0</v>
      </c>
      <c r="G56" s="18"/>
      <c r="H56" s="18">
        <f>449.654-449.654</f>
        <v>0</v>
      </c>
      <c r="I56" s="18"/>
      <c r="J56" s="18"/>
      <c r="K56" s="18"/>
      <c r="L56" s="18"/>
      <c r="M56" s="8"/>
      <c r="N56" s="8"/>
      <c r="O56" s="8"/>
    </row>
    <row r="57" spans="1:15" ht="28.5" hidden="1" customHeight="1">
      <c r="A57" s="35" t="s">
        <v>99</v>
      </c>
      <c r="B57" s="37" t="s">
        <v>100</v>
      </c>
      <c r="C57" s="35" t="s">
        <v>101</v>
      </c>
      <c r="D57" s="68"/>
      <c r="E57" s="11" t="s">
        <v>46</v>
      </c>
      <c r="F57" s="17">
        <f>G57+H57+I57+J57+K57+L57</f>
        <v>0</v>
      </c>
      <c r="G57" s="18"/>
      <c r="H57" s="18"/>
      <c r="I57" s="18">
        <f>821.698-821.698</f>
        <v>0</v>
      </c>
      <c r="J57" s="18">
        <v>0</v>
      </c>
      <c r="K57" s="18">
        <v>0</v>
      </c>
      <c r="L57" s="18"/>
      <c r="M57" s="8"/>
      <c r="N57" s="8"/>
      <c r="O57" s="8"/>
    </row>
    <row r="58" spans="1:15" ht="24.75" hidden="1" customHeight="1">
      <c r="A58" s="36"/>
      <c r="B58" s="38"/>
      <c r="C58" s="36"/>
      <c r="D58" s="68"/>
      <c r="E58" s="11" t="s">
        <v>3</v>
      </c>
      <c r="F58" s="17">
        <f t="shared" ref="F58:F73" si="3">G58+H58+I58+J58+K58+L58</f>
        <v>0</v>
      </c>
      <c r="G58" s="18"/>
      <c r="H58" s="18"/>
      <c r="I58" s="18">
        <f>91.3-91.3</f>
        <v>0</v>
      </c>
      <c r="J58" s="18">
        <v>0</v>
      </c>
      <c r="K58" s="18">
        <v>0</v>
      </c>
      <c r="L58" s="18"/>
      <c r="M58" s="8"/>
      <c r="N58" s="8"/>
      <c r="O58" s="8"/>
    </row>
    <row r="59" spans="1:15" ht="27" hidden="1" customHeight="1">
      <c r="A59" s="35" t="s">
        <v>102</v>
      </c>
      <c r="B59" s="37" t="s">
        <v>103</v>
      </c>
      <c r="C59" s="35" t="s">
        <v>101</v>
      </c>
      <c r="D59" s="68"/>
      <c r="E59" s="11" t="s">
        <v>46</v>
      </c>
      <c r="F59" s="17">
        <f t="shared" si="3"/>
        <v>0</v>
      </c>
      <c r="G59" s="18"/>
      <c r="H59" s="18"/>
      <c r="I59" s="18">
        <f>945.517-945.517</f>
        <v>0</v>
      </c>
      <c r="J59" s="18">
        <v>0</v>
      </c>
      <c r="K59" s="18">
        <v>0</v>
      </c>
      <c r="L59" s="18"/>
      <c r="M59" s="8"/>
      <c r="N59" s="8"/>
      <c r="O59" s="8"/>
    </row>
    <row r="60" spans="1:15" ht="25.5" hidden="1" customHeight="1">
      <c r="A60" s="36"/>
      <c r="B60" s="38"/>
      <c r="C60" s="36"/>
      <c r="D60" s="68"/>
      <c r="E60" s="11" t="s">
        <v>3</v>
      </c>
      <c r="F60" s="17">
        <f t="shared" si="3"/>
        <v>0</v>
      </c>
      <c r="G60" s="18"/>
      <c r="H60" s="18"/>
      <c r="I60" s="18">
        <f>105.058-105.058</f>
        <v>0</v>
      </c>
      <c r="J60" s="18">
        <v>0</v>
      </c>
      <c r="K60" s="18">
        <v>0</v>
      </c>
      <c r="L60" s="18"/>
      <c r="M60" s="8"/>
      <c r="N60" s="8"/>
      <c r="O60" s="8"/>
    </row>
    <row r="61" spans="1:15" ht="28.5" hidden="1" customHeight="1">
      <c r="A61" s="35" t="s">
        <v>104</v>
      </c>
      <c r="B61" s="37" t="s">
        <v>105</v>
      </c>
      <c r="C61" s="35" t="s">
        <v>101</v>
      </c>
      <c r="D61" s="68"/>
      <c r="E61" s="11" t="s">
        <v>46</v>
      </c>
      <c r="F61" s="17">
        <f t="shared" si="3"/>
        <v>327.57900000000001</v>
      </c>
      <c r="G61" s="18"/>
      <c r="H61" s="18"/>
      <c r="I61" s="18">
        <f>363.361-35.782</f>
        <v>327.57900000000001</v>
      </c>
      <c r="J61" s="18">
        <v>0</v>
      </c>
      <c r="K61" s="18">
        <v>0</v>
      </c>
      <c r="L61" s="18"/>
      <c r="M61" s="8"/>
      <c r="N61" s="8"/>
      <c r="O61" s="8"/>
    </row>
    <row r="62" spans="1:15" ht="27.75" hidden="1" customHeight="1">
      <c r="A62" s="36"/>
      <c r="B62" s="38"/>
      <c r="C62" s="36"/>
      <c r="D62" s="68"/>
      <c r="E62" s="11" t="s">
        <v>3</v>
      </c>
      <c r="F62" s="17">
        <f t="shared" si="3"/>
        <v>40.312999999999995</v>
      </c>
      <c r="G62" s="18"/>
      <c r="H62" s="18"/>
      <c r="I62" s="18">
        <f>40.373-0.06</f>
        <v>40.312999999999995</v>
      </c>
      <c r="J62" s="18">
        <v>0</v>
      </c>
      <c r="K62" s="18">
        <v>0</v>
      </c>
      <c r="L62" s="18"/>
      <c r="M62" s="8"/>
      <c r="N62" s="8"/>
      <c r="O62" s="8"/>
    </row>
    <row r="63" spans="1:15" ht="27.75" hidden="1" customHeight="1">
      <c r="A63" s="35" t="s">
        <v>106</v>
      </c>
      <c r="B63" s="37" t="s">
        <v>107</v>
      </c>
      <c r="C63" s="35" t="s">
        <v>101</v>
      </c>
      <c r="D63" s="68"/>
      <c r="E63" s="11" t="s">
        <v>46</v>
      </c>
      <c r="F63" s="17">
        <f t="shared" si="3"/>
        <v>0</v>
      </c>
      <c r="G63" s="18"/>
      <c r="H63" s="18"/>
      <c r="I63" s="18">
        <f>9201.819-9201.819</f>
        <v>0</v>
      </c>
      <c r="J63" s="18">
        <v>0</v>
      </c>
      <c r="K63" s="18">
        <v>0</v>
      </c>
      <c r="L63" s="18"/>
      <c r="M63" s="8"/>
      <c r="N63" s="8"/>
      <c r="O63" s="8"/>
    </row>
    <row r="64" spans="1:15" ht="27.75" hidden="1" customHeight="1">
      <c r="A64" s="36"/>
      <c r="B64" s="38"/>
      <c r="C64" s="36"/>
      <c r="D64" s="68"/>
      <c r="E64" s="11" t="s">
        <v>3</v>
      </c>
      <c r="F64" s="17">
        <f t="shared" si="3"/>
        <v>0</v>
      </c>
      <c r="G64" s="18"/>
      <c r="H64" s="18"/>
      <c r="I64" s="18">
        <f>1022.424-1022.424</f>
        <v>0</v>
      </c>
      <c r="J64" s="18">
        <v>0</v>
      </c>
      <c r="K64" s="18">
        <v>0</v>
      </c>
      <c r="L64" s="18"/>
      <c r="M64" s="8"/>
      <c r="N64" s="8"/>
      <c r="O64" s="8"/>
    </row>
    <row r="65" spans="1:15" ht="27.75" hidden="1" customHeight="1">
      <c r="A65" s="35" t="s">
        <v>108</v>
      </c>
      <c r="B65" s="37" t="s">
        <v>109</v>
      </c>
      <c r="C65" s="35" t="s">
        <v>101</v>
      </c>
      <c r="D65" s="68"/>
      <c r="E65" s="11" t="s">
        <v>46</v>
      </c>
      <c r="F65" s="17">
        <f t="shared" si="3"/>
        <v>0</v>
      </c>
      <c r="G65" s="18"/>
      <c r="H65" s="18"/>
      <c r="I65" s="18">
        <f>1247.484-1247.484</f>
        <v>0</v>
      </c>
      <c r="J65" s="18">
        <v>0</v>
      </c>
      <c r="K65" s="18">
        <v>0</v>
      </c>
      <c r="L65" s="18"/>
      <c r="M65" s="8"/>
      <c r="N65" s="8"/>
      <c r="O65" s="8"/>
    </row>
    <row r="66" spans="1:15" ht="27.75" hidden="1" customHeight="1">
      <c r="A66" s="36"/>
      <c r="B66" s="38"/>
      <c r="C66" s="36"/>
      <c r="D66" s="68"/>
      <c r="E66" s="11" t="s">
        <v>3</v>
      </c>
      <c r="F66" s="17">
        <f t="shared" si="3"/>
        <v>2</v>
      </c>
      <c r="G66" s="18"/>
      <c r="H66" s="18"/>
      <c r="I66" s="18">
        <f>138.609-136.609</f>
        <v>2</v>
      </c>
      <c r="J66" s="18">
        <v>0</v>
      </c>
      <c r="K66" s="18">
        <v>0</v>
      </c>
      <c r="L66" s="18"/>
      <c r="M66" s="8"/>
      <c r="N66" s="8"/>
      <c r="O66" s="8"/>
    </row>
    <row r="67" spans="1:15" ht="27.75" hidden="1" customHeight="1">
      <c r="A67" s="35" t="s">
        <v>110</v>
      </c>
      <c r="B67" s="37" t="s">
        <v>112</v>
      </c>
      <c r="C67" s="35" t="s">
        <v>101</v>
      </c>
      <c r="D67" s="68"/>
      <c r="E67" s="11" t="s">
        <v>46</v>
      </c>
      <c r="F67" s="17">
        <f t="shared" si="3"/>
        <v>0</v>
      </c>
      <c r="G67" s="18"/>
      <c r="H67" s="18"/>
      <c r="I67" s="18">
        <f>1106.392-1106.392</f>
        <v>0</v>
      </c>
      <c r="J67" s="18">
        <v>0</v>
      </c>
      <c r="K67" s="18">
        <v>0</v>
      </c>
      <c r="L67" s="18"/>
      <c r="M67" s="8"/>
      <c r="N67" s="8"/>
      <c r="O67" s="8"/>
    </row>
    <row r="68" spans="1:15" ht="27.75" hidden="1" customHeight="1">
      <c r="A68" s="39"/>
      <c r="B68" s="40"/>
      <c r="C68" s="39"/>
      <c r="D68" s="68"/>
      <c r="E68" s="11" t="s">
        <v>3</v>
      </c>
      <c r="F68" s="17">
        <v>0</v>
      </c>
      <c r="G68" s="18"/>
      <c r="H68" s="18"/>
      <c r="I68" s="18">
        <f>122.933-122.933</f>
        <v>0</v>
      </c>
      <c r="J68" s="18"/>
      <c r="K68" s="18"/>
      <c r="L68" s="18"/>
      <c r="M68" s="8"/>
      <c r="N68" s="8"/>
      <c r="O68" s="8"/>
    </row>
    <row r="69" spans="1:15" ht="25.5" hidden="1" customHeight="1">
      <c r="A69" s="36"/>
      <c r="B69" s="38"/>
      <c r="C69" s="36"/>
      <c r="D69" s="68"/>
      <c r="E69" s="11" t="s">
        <v>113</v>
      </c>
      <c r="F69" s="17">
        <f t="shared" si="3"/>
        <v>0</v>
      </c>
      <c r="G69" s="18"/>
      <c r="H69" s="18"/>
      <c r="I69" s="18">
        <f>4755.891-4755.891</f>
        <v>0</v>
      </c>
      <c r="J69" s="18">
        <v>0</v>
      </c>
      <c r="K69" s="18">
        <v>0</v>
      </c>
      <c r="L69" s="18"/>
      <c r="M69" s="8"/>
      <c r="N69" s="8"/>
      <c r="O69" s="8"/>
    </row>
    <row r="70" spans="1:15" ht="25.5" customHeight="1">
      <c r="A70" s="35" t="s">
        <v>120</v>
      </c>
      <c r="B70" s="37" t="s">
        <v>121</v>
      </c>
      <c r="C70" s="35" t="s">
        <v>101</v>
      </c>
      <c r="D70" s="68"/>
      <c r="E70" s="11" t="s">
        <v>3</v>
      </c>
      <c r="F70" s="17">
        <f t="shared" si="3"/>
        <v>0</v>
      </c>
      <c r="G70" s="18"/>
      <c r="H70" s="18"/>
      <c r="I70" s="18">
        <f>1478.384-1478.384</f>
        <v>0</v>
      </c>
      <c r="J70" s="18"/>
      <c r="K70" s="18"/>
      <c r="L70" s="18"/>
      <c r="M70" s="8"/>
      <c r="N70" s="8"/>
      <c r="O70" s="8"/>
    </row>
    <row r="71" spans="1:15" ht="25.5" customHeight="1">
      <c r="A71" s="36"/>
      <c r="B71" s="38"/>
      <c r="C71" s="36"/>
      <c r="D71" s="68"/>
      <c r="E71" s="11" t="s">
        <v>113</v>
      </c>
      <c r="F71" s="17">
        <f t="shared" si="3"/>
        <v>0</v>
      </c>
      <c r="G71" s="18"/>
      <c r="H71" s="18"/>
      <c r="I71" s="18">
        <f>64234.766-64234.766</f>
        <v>0</v>
      </c>
      <c r="J71" s="18"/>
      <c r="K71" s="18"/>
      <c r="L71" s="18"/>
      <c r="M71" s="8"/>
      <c r="N71" s="8"/>
      <c r="O71" s="8"/>
    </row>
    <row r="72" spans="1:15" ht="25.5" hidden="1" customHeight="1">
      <c r="A72" s="22" t="s">
        <v>122</v>
      </c>
      <c r="B72" s="37" t="s">
        <v>123</v>
      </c>
      <c r="C72" s="35" t="s">
        <v>101</v>
      </c>
      <c r="D72" s="68"/>
      <c r="E72" s="11" t="s">
        <v>3</v>
      </c>
      <c r="F72" s="17">
        <f t="shared" si="3"/>
        <v>0</v>
      </c>
      <c r="G72" s="18"/>
      <c r="H72" s="18"/>
      <c r="I72" s="18">
        <v>0</v>
      </c>
      <c r="J72" s="18"/>
      <c r="K72" s="18"/>
      <c r="L72" s="18"/>
      <c r="M72" s="8"/>
      <c r="N72" s="8"/>
      <c r="O72" s="8"/>
    </row>
    <row r="73" spans="1:15" ht="54.75" customHeight="1">
      <c r="A73" s="22" t="s">
        <v>122</v>
      </c>
      <c r="B73" s="38"/>
      <c r="C73" s="36"/>
      <c r="D73" s="69"/>
      <c r="E73" s="11" t="s">
        <v>113</v>
      </c>
      <c r="F73" s="17">
        <f t="shared" si="3"/>
        <v>0</v>
      </c>
      <c r="G73" s="18"/>
      <c r="H73" s="18"/>
      <c r="I73" s="18">
        <f>54283.75-54283.75</f>
        <v>0</v>
      </c>
      <c r="J73" s="18"/>
      <c r="K73" s="18"/>
      <c r="L73" s="18"/>
      <c r="M73" s="8"/>
      <c r="N73" s="8"/>
      <c r="O73" s="8"/>
    </row>
    <row r="74" spans="1:15" ht="24.75" customHeight="1">
      <c r="A74" s="70" t="s">
        <v>124</v>
      </c>
      <c r="B74" s="79" t="s">
        <v>125</v>
      </c>
      <c r="C74" s="80"/>
      <c r="D74" s="81"/>
      <c r="E74" s="28" t="s">
        <v>11</v>
      </c>
      <c r="F74" s="17">
        <f>G74+H74+I74+J74+K74+L74</f>
        <v>119881.36</v>
      </c>
      <c r="G74" s="17"/>
      <c r="H74" s="17"/>
      <c r="I74" s="17">
        <f>I75+I76</f>
        <v>20520</v>
      </c>
      <c r="J74" s="17">
        <f t="shared" ref="J74" si="4">J75+J76</f>
        <v>99361.36</v>
      </c>
      <c r="K74" s="17"/>
      <c r="L74" s="17"/>
      <c r="M74" s="8"/>
      <c r="N74" s="8"/>
      <c r="O74" s="8"/>
    </row>
    <row r="75" spans="1:15" ht="27" customHeight="1">
      <c r="A75" s="71"/>
      <c r="B75" s="82"/>
      <c r="C75" s="83"/>
      <c r="D75" s="84"/>
      <c r="E75" s="28" t="s">
        <v>3</v>
      </c>
      <c r="F75" s="17">
        <f t="shared" ref="F75:F79" si="5">G75+H75+I75+J75+K75+L75</f>
        <v>45077.61</v>
      </c>
      <c r="G75" s="17"/>
      <c r="H75" s="17"/>
      <c r="I75" s="17">
        <f>I77</f>
        <v>0</v>
      </c>
      <c r="J75" s="17">
        <f>J77</f>
        <v>45077.61</v>
      </c>
      <c r="K75" s="17"/>
      <c r="L75" s="17"/>
      <c r="M75" s="8"/>
      <c r="N75" s="8"/>
      <c r="O75" s="8"/>
    </row>
    <row r="76" spans="1:15" ht="22.5" customHeight="1">
      <c r="A76" s="72"/>
      <c r="B76" s="85"/>
      <c r="C76" s="86"/>
      <c r="D76" s="87"/>
      <c r="E76" s="28" t="s">
        <v>128</v>
      </c>
      <c r="F76" s="17">
        <f t="shared" si="5"/>
        <v>74803.75</v>
      </c>
      <c r="G76" s="17"/>
      <c r="H76" s="17"/>
      <c r="I76" s="17">
        <f>I78</f>
        <v>20520</v>
      </c>
      <c r="J76" s="17">
        <f>J79</f>
        <v>54283.75</v>
      </c>
      <c r="K76" s="17"/>
      <c r="L76" s="17"/>
      <c r="M76" s="8"/>
      <c r="N76" s="8"/>
      <c r="O76" s="8"/>
    </row>
    <row r="77" spans="1:15" ht="28.5" customHeight="1">
      <c r="A77" s="39" t="s">
        <v>126</v>
      </c>
      <c r="B77" s="40" t="s">
        <v>127</v>
      </c>
      <c r="C77" s="22" t="s">
        <v>129</v>
      </c>
      <c r="D77" s="73" t="s">
        <v>43</v>
      </c>
      <c r="E77" s="11" t="s">
        <v>3</v>
      </c>
      <c r="F77" s="17">
        <f t="shared" si="5"/>
        <v>45077.61</v>
      </c>
      <c r="G77" s="18"/>
      <c r="H77" s="18"/>
      <c r="I77" s="18"/>
      <c r="J77" s="18">
        <v>45077.61</v>
      </c>
      <c r="K77" s="18"/>
      <c r="L77" s="18"/>
      <c r="M77" s="8"/>
      <c r="N77" s="8"/>
      <c r="O77" s="8"/>
    </row>
    <row r="78" spans="1:15" ht="26.25" customHeight="1">
      <c r="A78" s="36"/>
      <c r="B78" s="38"/>
      <c r="C78" s="22" t="s">
        <v>101</v>
      </c>
      <c r="D78" s="74"/>
      <c r="E78" s="11" t="s">
        <v>128</v>
      </c>
      <c r="F78" s="17">
        <f t="shared" si="5"/>
        <v>20520</v>
      </c>
      <c r="G78" s="18"/>
      <c r="H78" s="18"/>
      <c r="I78" s="18">
        <v>20520</v>
      </c>
      <c r="J78" s="18"/>
      <c r="K78" s="18"/>
      <c r="L78" s="18"/>
      <c r="M78" s="8"/>
      <c r="N78" s="8"/>
      <c r="O78" s="8"/>
    </row>
    <row r="79" spans="1:15" ht="54.75" customHeight="1">
      <c r="A79" s="22" t="s">
        <v>133</v>
      </c>
      <c r="B79" s="21" t="s">
        <v>134</v>
      </c>
      <c r="C79" s="22" t="s">
        <v>129</v>
      </c>
      <c r="D79" s="75"/>
      <c r="E79" s="11" t="s">
        <v>128</v>
      </c>
      <c r="F79" s="17">
        <f t="shared" si="5"/>
        <v>54283.75</v>
      </c>
      <c r="G79" s="18"/>
      <c r="H79" s="18"/>
      <c r="I79" s="18"/>
      <c r="J79" s="18">
        <v>54283.75</v>
      </c>
      <c r="K79" s="18"/>
      <c r="L79" s="18"/>
      <c r="M79" s="8"/>
      <c r="N79" s="8"/>
      <c r="O79" s="8"/>
    </row>
    <row r="80" spans="1:15" ht="26.25" customHeight="1">
      <c r="A80" s="22"/>
      <c r="B80" s="30" t="s">
        <v>130</v>
      </c>
      <c r="C80" s="31"/>
      <c r="D80" s="32"/>
      <c r="E80" s="28" t="s">
        <v>11</v>
      </c>
      <c r="F80" s="17">
        <f>F7+F74</f>
        <v>193576.41800000001</v>
      </c>
      <c r="G80" s="17">
        <f t="shared" ref="G80:L80" si="6">G7+G74</f>
        <v>24840.885999999999</v>
      </c>
      <c r="H80" s="17">
        <f t="shared" si="6"/>
        <v>12535.96</v>
      </c>
      <c r="I80" s="17">
        <f t="shared" si="6"/>
        <v>22504.276000000002</v>
      </c>
      <c r="J80" s="17">
        <f t="shared" si="6"/>
        <v>114568.32800000001</v>
      </c>
      <c r="K80" s="17">
        <f t="shared" si="6"/>
        <v>15206.968000000001</v>
      </c>
      <c r="L80" s="17">
        <f t="shared" si="6"/>
        <v>3920</v>
      </c>
      <c r="M80" s="8"/>
      <c r="N80" s="8"/>
      <c r="O80" s="8"/>
    </row>
    <row r="81" spans="1:15" ht="25.5" customHeight="1">
      <c r="A81" s="22"/>
      <c r="B81" s="30"/>
      <c r="C81" s="31"/>
      <c r="D81" s="32"/>
      <c r="E81" s="28" t="s">
        <v>3</v>
      </c>
      <c r="F81" s="17">
        <f t="shared" ref="F81:L81" si="7">F8+F77</f>
        <v>55132.868999999999</v>
      </c>
      <c r="G81" s="17">
        <f t="shared" si="7"/>
        <v>1500</v>
      </c>
      <c r="H81" s="17">
        <f t="shared" si="7"/>
        <v>1367.1680000000001</v>
      </c>
      <c r="I81" s="17">
        <f t="shared" si="7"/>
        <v>1656.6970000000001</v>
      </c>
      <c r="J81" s="17">
        <f t="shared" si="7"/>
        <v>46598.307000000001</v>
      </c>
      <c r="K81" s="17">
        <f t="shared" si="7"/>
        <v>1520.6969999999999</v>
      </c>
      <c r="L81" s="17">
        <f t="shared" si="7"/>
        <v>2490</v>
      </c>
      <c r="M81" s="8"/>
      <c r="N81" s="8"/>
      <c r="O81" s="8"/>
    </row>
    <row r="82" spans="1:15" ht="25.5" customHeight="1">
      <c r="A82" s="22"/>
      <c r="B82" s="30"/>
      <c r="C82" s="31"/>
      <c r="D82" s="32"/>
      <c r="E82" s="28" t="s">
        <v>46</v>
      </c>
      <c r="F82" s="17">
        <f>F9</f>
        <v>47055.625000000007</v>
      </c>
      <c r="G82" s="17">
        <f t="shared" ref="G82:L82" si="8">G9</f>
        <v>12304.512000000001</v>
      </c>
      <c r="H82" s="17">
        <f t="shared" si="8"/>
        <v>7050.9919999999993</v>
      </c>
      <c r="I82" s="17">
        <f t="shared" si="8"/>
        <v>327.57900000000001</v>
      </c>
      <c r="J82" s="17">
        <f t="shared" si="8"/>
        <v>13686.271000000001</v>
      </c>
      <c r="K82" s="17">
        <f t="shared" si="8"/>
        <v>13686.271000000001</v>
      </c>
      <c r="L82" s="17">
        <f t="shared" si="8"/>
        <v>0</v>
      </c>
      <c r="M82" s="8"/>
      <c r="N82" s="8"/>
      <c r="O82" s="8"/>
    </row>
    <row r="83" spans="1:15" ht="18.75" customHeight="1">
      <c r="A83" s="22"/>
      <c r="B83" s="30"/>
      <c r="C83" s="31"/>
      <c r="D83" s="32"/>
      <c r="E83" s="28" t="s">
        <v>128</v>
      </c>
      <c r="F83" s="17">
        <f>F10+F76</f>
        <v>91387.923999999999</v>
      </c>
      <c r="G83" s="17">
        <f>G10+G78</f>
        <v>11036.374</v>
      </c>
      <c r="H83" s="17">
        <f>H10+H78</f>
        <v>4117.8</v>
      </c>
      <c r="I83" s="17">
        <f>I10+I78</f>
        <v>20520</v>
      </c>
      <c r="J83" s="17">
        <f>J10+J76</f>
        <v>54283.75</v>
      </c>
      <c r="K83" s="17">
        <f>K10+K78</f>
        <v>0</v>
      </c>
      <c r="L83" s="17">
        <f>L10+L78</f>
        <v>1430</v>
      </c>
      <c r="M83" s="8"/>
      <c r="N83" s="8"/>
      <c r="O83" s="8"/>
    </row>
    <row r="84" spans="1:15" ht="25.5" hidden="1" customHeight="1">
      <c r="A84" s="66" t="s">
        <v>48</v>
      </c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8"/>
      <c r="N84" s="8"/>
      <c r="O84" s="8"/>
    </row>
    <row r="85" spans="1:15" ht="26.25" hidden="1">
      <c r="A85" s="12" t="s">
        <v>44</v>
      </c>
      <c r="B85" s="63" t="s">
        <v>45</v>
      </c>
      <c r="C85" s="64"/>
      <c r="D85" s="65"/>
      <c r="E85" s="3" t="s">
        <v>3</v>
      </c>
      <c r="F85" s="17">
        <f>SUM(G85:L85)</f>
        <v>13939.902</v>
      </c>
      <c r="G85" s="17">
        <f>G86+G87+G88+G89+G90+G91+G92</f>
        <v>375.90199999999999</v>
      </c>
      <c r="H85" s="17">
        <f>H86+H87+H88+H89+H90+H91+H92</f>
        <v>0</v>
      </c>
      <c r="I85" s="17">
        <f>9000-136-5800</f>
        <v>3064</v>
      </c>
      <c r="J85" s="17">
        <v>4000</v>
      </c>
      <c r="K85" s="17">
        <v>6000</v>
      </c>
      <c r="L85" s="17">
        <f>L86+L87+L88+L89+L90+L91+L92</f>
        <v>500</v>
      </c>
      <c r="M85" s="9"/>
      <c r="N85" s="8"/>
      <c r="O85" s="8"/>
    </row>
    <row r="86" spans="1:15" ht="38.25" hidden="1" customHeight="1">
      <c r="A86" s="23" t="s">
        <v>7</v>
      </c>
      <c r="B86" s="11" t="s">
        <v>50</v>
      </c>
      <c r="C86" s="6" t="s">
        <v>6</v>
      </c>
      <c r="D86" s="67" t="s">
        <v>49</v>
      </c>
      <c r="E86" s="67" t="s">
        <v>3</v>
      </c>
      <c r="F86" s="17">
        <f t="shared" ref="F86:F95" si="9">SUM(G86:L86)</f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8"/>
      <c r="N86" s="8"/>
      <c r="O86" s="8"/>
    </row>
    <row r="87" spans="1:15" ht="129.75" hidden="1" customHeight="1">
      <c r="A87" s="23" t="s">
        <v>41</v>
      </c>
      <c r="B87" s="11" t="s">
        <v>51</v>
      </c>
      <c r="C87" s="6" t="s">
        <v>6</v>
      </c>
      <c r="D87" s="68"/>
      <c r="E87" s="68"/>
      <c r="F87" s="17">
        <f t="shared" si="9"/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8"/>
      <c r="N87" s="8"/>
      <c r="O87" s="8"/>
    </row>
    <row r="88" spans="1:15" ht="38.25" hidden="1" customHeight="1">
      <c r="A88" s="23" t="s">
        <v>52</v>
      </c>
      <c r="B88" s="11" t="s">
        <v>53</v>
      </c>
      <c r="C88" s="6" t="s">
        <v>6</v>
      </c>
      <c r="D88" s="68"/>
      <c r="E88" s="68"/>
      <c r="F88" s="17">
        <f t="shared" si="9"/>
        <v>800</v>
      </c>
      <c r="G88" s="18">
        <v>300</v>
      </c>
      <c r="H88" s="18">
        <v>0</v>
      </c>
      <c r="I88" s="18">
        <v>0</v>
      </c>
      <c r="J88" s="18">
        <v>0</v>
      </c>
      <c r="K88" s="18">
        <v>0</v>
      </c>
      <c r="L88" s="18">
        <v>500</v>
      </c>
      <c r="M88" s="8"/>
      <c r="N88" s="8"/>
      <c r="O88" s="8"/>
    </row>
    <row r="89" spans="1:15" ht="18.75" hidden="1" customHeight="1">
      <c r="A89" s="23" t="s">
        <v>54</v>
      </c>
      <c r="B89" s="11" t="s">
        <v>55</v>
      </c>
      <c r="C89" s="6" t="s">
        <v>56</v>
      </c>
      <c r="D89" s="68"/>
      <c r="E89" s="68"/>
      <c r="F89" s="17">
        <f t="shared" si="9"/>
        <v>0</v>
      </c>
      <c r="G89" s="18">
        <f>200-200</f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8"/>
      <c r="N89" s="8"/>
      <c r="O89" s="8"/>
    </row>
    <row r="90" spans="1:15" ht="38.25" hidden="1" customHeight="1">
      <c r="A90" s="23" t="s">
        <v>57</v>
      </c>
      <c r="B90" s="11" t="s">
        <v>58</v>
      </c>
      <c r="C90" s="6"/>
      <c r="D90" s="68"/>
      <c r="E90" s="68"/>
      <c r="F90" s="17">
        <f t="shared" si="9"/>
        <v>0</v>
      </c>
      <c r="G90" s="18"/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8"/>
      <c r="N90" s="8"/>
      <c r="O90" s="8"/>
    </row>
    <row r="91" spans="1:15" ht="28.5" hidden="1" customHeight="1">
      <c r="A91" s="6" t="s">
        <v>59</v>
      </c>
      <c r="B91" s="11" t="s">
        <v>42</v>
      </c>
      <c r="C91" s="10">
        <v>2020</v>
      </c>
      <c r="D91" s="68"/>
      <c r="E91" s="68"/>
      <c r="F91" s="17">
        <f t="shared" si="9"/>
        <v>0</v>
      </c>
      <c r="G91" s="18">
        <f>200+200-100-300</f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8"/>
      <c r="N91" s="8"/>
      <c r="O91" s="8"/>
    </row>
    <row r="92" spans="1:15" ht="27.75" hidden="1" customHeight="1">
      <c r="A92" s="7" t="s">
        <v>60</v>
      </c>
      <c r="B92" s="11" t="s">
        <v>61</v>
      </c>
      <c r="C92" s="10">
        <v>2020</v>
      </c>
      <c r="D92" s="68"/>
      <c r="E92" s="68"/>
      <c r="F92" s="17">
        <f t="shared" si="9"/>
        <v>75.902000000000001</v>
      </c>
      <c r="G92" s="18">
        <v>75.902000000000001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8"/>
      <c r="N92" s="8"/>
      <c r="O92" s="8"/>
    </row>
    <row r="93" spans="1:15" ht="27.75" hidden="1" customHeight="1">
      <c r="A93" s="7" t="s">
        <v>114</v>
      </c>
      <c r="B93" s="11" t="s">
        <v>115</v>
      </c>
      <c r="C93" s="10">
        <v>2022</v>
      </c>
      <c r="D93" s="68"/>
      <c r="E93" s="68"/>
      <c r="F93" s="17">
        <f t="shared" si="9"/>
        <v>97.851999999999862</v>
      </c>
      <c r="G93" s="18"/>
      <c r="H93" s="18"/>
      <c r="I93" s="18">
        <f>5897.852-5800</f>
        <v>97.851999999999862</v>
      </c>
      <c r="J93" s="18"/>
      <c r="K93" s="18"/>
      <c r="L93" s="18"/>
      <c r="M93" s="19"/>
      <c r="N93" s="8"/>
      <c r="O93" s="8"/>
    </row>
    <row r="94" spans="1:15" ht="54.75" hidden="1" customHeight="1">
      <c r="A94" s="7" t="s">
        <v>116</v>
      </c>
      <c r="B94" s="11" t="s">
        <v>117</v>
      </c>
      <c r="C94" s="10">
        <v>2022</v>
      </c>
      <c r="D94" s="68"/>
      <c r="E94" s="68"/>
      <c r="F94" s="17">
        <f t="shared" si="9"/>
        <v>2961.37</v>
      </c>
      <c r="G94" s="18"/>
      <c r="H94" s="18"/>
      <c r="I94" s="18">
        <f>2961.37</f>
        <v>2961.37</v>
      </c>
      <c r="J94" s="18"/>
      <c r="K94" s="18"/>
      <c r="L94" s="18"/>
      <c r="M94" s="8"/>
      <c r="N94" s="8"/>
      <c r="O94" s="8"/>
    </row>
    <row r="95" spans="1:15" ht="27.75" hidden="1" customHeight="1">
      <c r="A95" s="7" t="s">
        <v>118</v>
      </c>
      <c r="B95" s="11" t="s">
        <v>119</v>
      </c>
      <c r="C95" s="10">
        <v>2022</v>
      </c>
      <c r="D95" s="69"/>
      <c r="E95" s="69"/>
      <c r="F95" s="17">
        <f t="shared" si="9"/>
        <v>4.7779999999999996</v>
      </c>
      <c r="G95" s="18"/>
      <c r="H95" s="18"/>
      <c r="I95" s="18">
        <v>4.7779999999999996</v>
      </c>
      <c r="J95" s="18"/>
      <c r="K95" s="18"/>
      <c r="L95" s="18"/>
      <c r="M95" s="8"/>
      <c r="N95" s="8"/>
      <c r="O95" s="8"/>
    </row>
    <row r="96" spans="1:15" s="1" customFormat="1" ht="24.75" customHeight="1">
      <c r="A96" s="76" t="s">
        <v>39</v>
      </c>
      <c r="B96" s="77"/>
      <c r="C96" s="77"/>
      <c r="D96" s="77"/>
      <c r="E96" s="78"/>
      <c r="F96" s="33">
        <f>F80+F85</f>
        <v>207516.32</v>
      </c>
      <c r="G96" s="33">
        <f t="shared" ref="G96:L96" si="10">G80+G85</f>
        <v>25216.787999999997</v>
      </c>
      <c r="H96" s="33">
        <f t="shared" si="10"/>
        <v>12535.96</v>
      </c>
      <c r="I96" s="33">
        <f t="shared" si="10"/>
        <v>25568.276000000002</v>
      </c>
      <c r="J96" s="33">
        <f t="shared" si="10"/>
        <v>118568.32800000001</v>
      </c>
      <c r="K96" s="33">
        <f t="shared" si="10"/>
        <v>21206.968000000001</v>
      </c>
      <c r="L96" s="33">
        <f t="shared" si="10"/>
        <v>4420</v>
      </c>
      <c r="M96" s="15"/>
      <c r="N96" s="16"/>
      <c r="O96" s="16"/>
    </row>
    <row r="97" spans="1:15" s="1" customFormat="1" ht="20.25" customHeight="1">
      <c r="A97" s="45" t="s">
        <v>3</v>
      </c>
      <c r="B97" s="46"/>
      <c r="C97" s="46"/>
      <c r="D97" s="46"/>
      <c r="E97" s="47"/>
      <c r="F97" s="33">
        <f>F81+F85</f>
        <v>69072.770999999993</v>
      </c>
      <c r="G97" s="33">
        <f t="shared" ref="G97:L97" si="11">G81+G85</f>
        <v>1875.902</v>
      </c>
      <c r="H97" s="33">
        <f t="shared" si="11"/>
        <v>1367.1680000000001</v>
      </c>
      <c r="I97" s="33">
        <f t="shared" si="11"/>
        <v>4720.6970000000001</v>
      </c>
      <c r="J97" s="33">
        <f t="shared" si="11"/>
        <v>50598.307000000001</v>
      </c>
      <c r="K97" s="33">
        <f t="shared" si="11"/>
        <v>7520.6970000000001</v>
      </c>
      <c r="L97" s="33">
        <f t="shared" si="11"/>
        <v>2990</v>
      </c>
      <c r="M97" s="15"/>
      <c r="N97" s="16"/>
      <c r="O97" s="16"/>
    </row>
    <row r="98" spans="1:15" s="1" customFormat="1" ht="21.75" customHeight="1">
      <c r="A98" s="34"/>
      <c r="B98" s="46" t="s">
        <v>46</v>
      </c>
      <c r="C98" s="46"/>
      <c r="D98" s="46"/>
      <c r="E98" s="47"/>
      <c r="F98" s="33">
        <f>F82</f>
        <v>47055.625000000007</v>
      </c>
      <c r="G98" s="33">
        <f t="shared" ref="G98:L98" si="12">G82</f>
        <v>12304.512000000001</v>
      </c>
      <c r="H98" s="33">
        <f t="shared" si="12"/>
        <v>7050.9919999999993</v>
      </c>
      <c r="I98" s="33">
        <f t="shared" si="12"/>
        <v>327.57900000000001</v>
      </c>
      <c r="J98" s="33">
        <f t="shared" si="12"/>
        <v>13686.271000000001</v>
      </c>
      <c r="K98" s="33">
        <f t="shared" si="12"/>
        <v>13686.271000000001</v>
      </c>
      <c r="L98" s="33">
        <f t="shared" si="12"/>
        <v>0</v>
      </c>
      <c r="M98" s="15"/>
      <c r="N98" s="16"/>
      <c r="O98" s="16"/>
    </row>
    <row r="99" spans="1:15" s="1" customFormat="1" ht="24" customHeight="1">
      <c r="A99" s="45" t="s">
        <v>40</v>
      </c>
      <c r="B99" s="46"/>
      <c r="C99" s="46"/>
      <c r="D99" s="46"/>
      <c r="E99" s="47"/>
      <c r="F99" s="33">
        <f>F83</f>
        <v>91387.923999999999</v>
      </c>
      <c r="G99" s="33">
        <f t="shared" ref="G99:L99" si="13">G83</f>
        <v>11036.374</v>
      </c>
      <c r="H99" s="33">
        <f t="shared" si="13"/>
        <v>4117.8</v>
      </c>
      <c r="I99" s="33">
        <f t="shared" si="13"/>
        <v>20520</v>
      </c>
      <c r="J99" s="33">
        <f t="shared" si="13"/>
        <v>54283.75</v>
      </c>
      <c r="K99" s="33">
        <f t="shared" si="13"/>
        <v>0</v>
      </c>
      <c r="L99" s="33">
        <f t="shared" si="13"/>
        <v>1430</v>
      </c>
      <c r="M99" s="15"/>
      <c r="N99" s="16"/>
      <c r="O99" s="16"/>
    </row>
    <row r="100" spans="1:15">
      <c r="A100" s="8"/>
      <c r="B100" s="8"/>
      <c r="C100" s="8"/>
      <c r="D100" s="8"/>
      <c r="E100" s="8"/>
      <c r="F100" s="19"/>
      <c r="G100" s="19"/>
      <c r="H100" s="19"/>
      <c r="I100" s="19"/>
      <c r="J100" s="19"/>
      <c r="K100" s="19"/>
      <c r="L100" s="19"/>
    </row>
    <row r="101" spans="1:15">
      <c r="A101" s="8"/>
      <c r="B101" s="8"/>
      <c r="C101" s="8"/>
      <c r="D101" s="8"/>
      <c r="E101" s="8"/>
      <c r="F101" s="24"/>
      <c r="G101" s="24"/>
      <c r="H101" s="24"/>
      <c r="I101" s="24"/>
      <c r="J101" s="24"/>
      <c r="K101" s="24"/>
      <c r="L101" s="24"/>
    </row>
    <row r="102" spans="1:15">
      <c r="A102" s="8"/>
      <c r="B102" s="8"/>
      <c r="C102" s="8"/>
      <c r="D102" s="8"/>
      <c r="E102" s="8"/>
      <c r="F102" s="9"/>
      <c r="G102" s="8"/>
      <c r="H102" s="8"/>
      <c r="I102" s="8"/>
      <c r="J102" s="8"/>
      <c r="K102" s="8"/>
      <c r="L102" s="8"/>
    </row>
    <row r="103" spans="1:1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</sheetData>
  <autoFilter ref="E5:L86"/>
  <mergeCells count="86">
    <mergeCell ref="H1:L1"/>
    <mergeCell ref="G2:L2"/>
    <mergeCell ref="G3:L3"/>
    <mergeCell ref="H4:L4"/>
    <mergeCell ref="C61:C62"/>
    <mergeCell ref="C39:C40"/>
    <mergeCell ref="C41:C42"/>
    <mergeCell ref="C43:C44"/>
    <mergeCell ref="C63:C64"/>
    <mergeCell ref="A63:A64"/>
    <mergeCell ref="B63:B64"/>
    <mergeCell ref="D77:D79"/>
    <mergeCell ref="A96:E96"/>
    <mergeCell ref="B74:D76"/>
    <mergeCell ref="A65:A66"/>
    <mergeCell ref="B65:B66"/>
    <mergeCell ref="C65:C66"/>
    <mergeCell ref="A97:E97"/>
    <mergeCell ref="A67:A69"/>
    <mergeCell ref="B67:B69"/>
    <mergeCell ref="C67:C69"/>
    <mergeCell ref="B70:B71"/>
    <mergeCell ref="A74:A76"/>
    <mergeCell ref="B77:B78"/>
    <mergeCell ref="A77:A78"/>
    <mergeCell ref="A70:A71"/>
    <mergeCell ref="C70:C71"/>
    <mergeCell ref="B72:B73"/>
    <mergeCell ref="C72:C73"/>
    <mergeCell ref="D11:D73"/>
    <mergeCell ref="A61:A62"/>
    <mergeCell ref="B61:B62"/>
    <mergeCell ref="A31:A32"/>
    <mergeCell ref="A99:E99"/>
    <mergeCell ref="A6:L6"/>
    <mergeCell ref="B7:D10"/>
    <mergeCell ref="A7:A10"/>
    <mergeCell ref="C11:C12"/>
    <mergeCell ref="A11:A12"/>
    <mergeCell ref="B11:B12"/>
    <mergeCell ref="B85:D85"/>
    <mergeCell ref="A84:L84"/>
    <mergeCell ref="C45:C46"/>
    <mergeCell ref="C47:C49"/>
    <mergeCell ref="B47:B49"/>
    <mergeCell ref="A47:A49"/>
    <mergeCell ref="D86:D95"/>
    <mergeCell ref="E86:E95"/>
    <mergeCell ref="B98:E98"/>
    <mergeCell ref="B31:B32"/>
    <mergeCell ref="C31:C32"/>
    <mergeCell ref="A33:A34"/>
    <mergeCell ref="B33:B34"/>
    <mergeCell ref="C33:C34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5:A36"/>
    <mergeCell ref="B35:B36"/>
    <mergeCell ref="C35:C36"/>
    <mergeCell ref="A37:A38"/>
    <mergeCell ref="B37:B38"/>
    <mergeCell ref="C37:C38"/>
    <mergeCell ref="A43:A44"/>
    <mergeCell ref="A45:A46"/>
    <mergeCell ref="B45:B46"/>
    <mergeCell ref="A39:A40"/>
    <mergeCell ref="B39:B40"/>
    <mergeCell ref="B41:B42"/>
    <mergeCell ref="A41:A42"/>
    <mergeCell ref="B43:B44"/>
    <mergeCell ref="A57:A58"/>
    <mergeCell ref="B57:B58"/>
    <mergeCell ref="C57:C58"/>
    <mergeCell ref="A59:A60"/>
    <mergeCell ref="B59:B60"/>
    <mergeCell ref="C59:C60"/>
  </mergeCells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основные мероприятия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Borz</cp:lastModifiedBy>
  <cp:lastPrinted>2022-10-03T14:37:28Z</cp:lastPrinted>
  <dcterms:created xsi:type="dcterms:W3CDTF">2019-11-06T11:58:30Z</dcterms:created>
  <dcterms:modified xsi:type="dcterms:W3CDTF">2022-10-06T05:21:35Z</dcterms:modified>
</cp:coreProperties>
</file>