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<sst xmlns="http://schemas.openxmlformats.org/spreadsheetml/2006/main" count="149" uniqueCount="89">
  <si>
    <t>Наименование объекта</t>
  </si>
  <si>
    <t>Площадь,м2</t>
  </si>
  <si>
    <t>Итого по дорогам</t>
  </si>
  <si>
    <t xml:space="preserve"> </t>
  </si>
  <si>
    <t>местный бюжет</t>
  </si>
  <si>
    <t>областной бюджет</t>
  </si>
  <si>
    <t>ч</t>
  </si>
  <si>
    <t>Приложение №5</t>
  </si>
  <si>
    <t>к Постановлению Администрации</t>
  </si>
  <si>
    <t>МО ГП "Город Малоярославец"</t>
  </si>
  <si>
    <t>районный бюджет</t>
  </si>
  <si>
    <t>Тип покры тия</t>
  </si>
  <si>
    <t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тыс.руб.</t>
  </si>
  <si>
    <t>Итого по  ремонту дорог   в т.ч.</t>
  </si>
  <si>
    <t>итого</t>
  </si>
  <si>
    <t xml:space="preserve">Ремонт дорог в т.ч. </t>
  </si>
  <si>
    <t xml:space="preserve">                                14.01.2020</t>
  </si>
  <si>
    <t>местный фонд</t>
  </si>
  <si>
    <t>ул. Садовая</t>
  </si>
  <si>
    <t>Проектно-изыскательские работы инжененрных сооружений (дороги) в т.ч.</t>
  </si>
  <si>
    <t>1.</t>
  </si>
  <si>
    <t>2.</t>
  </si>
  <si>
    <t>Источник финансирования</t>
  </si>
  <si>
    <t>ул.Заречная, пер. Чуриковский</t>
  </si>
  <si>
    <t>1.1</t>
  </si>
  <si>
    <t>1.2</t>
  </si>
  <si>
    <t>1.3</t>
  </si>
  <si>
    <t>1.4</t>
  </si>
  <si>
    <t>1.5</t>
  </si>
  <si>
    <t xml:space="preserve">Ремонт дорог </t>
  </si>
  <si>
    <t>Проект на ремонт дорог</t>
  </si>
  <si>
    <t>3.</t>
  </si>
  <si>
    <t>Диагностика автомобильных дорог в рамах реализации национального проекта "БАД" на улично-дорожной сети</t>
  </si>
  <si>
    <t>1.6</t>
  </si>
  <si>
    <t>ремонт автомобильной дороги с устройством тротуаров по ул.Школьная</t>
  </si>
  <si>
    <t xml:space="preserve">4. </t>
  </si>
  <si>
    <t>местный бюлжет</t>
  </si>
  <si>
    <t>местный бюджет</t>
  </si>
  <si>
    <t>Услуги строительного контроля (технадзор)</t>
  </si>
  <si>
    <t>ул. Чернышевского (БКАД)</t>
  </si>
  <si>
    <t>ул. Радужная (БКАД)</t>
  </si>
  <si>
    <t>ул. Маяковского (БКАД)</t>
  </si>
  <si>
    <t>ул. Карла Маркса (БКАД)</t>
  </si>
  <si>
    <t>1.7</t>
  </si>
  <si>
    <t>ул.17 Стрелковая дивизия</t>
  </si>
  <si>
    <t>1.8</t>
  </si>
  <si>
    <t>ул.Первомайская</t>
  </si>
  <si>
    <t>1.9</t>
  </si>
  <si>
    <t>5.</t>
  </si>
  <si>
    <t>Устройство съездов с дорог общего пользования</t>
  </si>
  <si>
    <t>1.10</t>
  </si>
  <si>
    <t>ул. Успенская (БКАД)</t>
  </si>
  <si>
    <t>ул.Аузина (БКАД)</t>
  </si>
  <si>
    <t>ул. Футбольная (БКАД)</t>
  </si>
  <si>
    <t>1.11</t>
  </si>
  <si>
    <t>1.12</t>
  </si>
  <si>
    <t>1.13</t>
  </si>
  <si>
    <t>ул.Заречная (БКАД)</t>
  </si>
  <si>
    <t>1.14</t>
  </si>
  <si>
    <t>1.15</t>
  </si>
  <si>
    <t>1.16</t>
  </si>
  <si>
    <t>1.17</t>
  </si>
  <si>
    <t>1.18</t>
  </si>
  <si>
    <t>1.19</t>
  </si>
  <si>
    <t>ул. Кирова (БКД)</t>
  </si>
  <si>
    <t>ул. Турецкая (БКД)</t>
  </si>
  <si>
    <t>ул. Маклинская (БКД)</t>
  </si>
  <si>
    <t>ул.Григория Соколова (БКД)</t>
  </si>
  <si>
    <t>ул. 1-Аэродромная (БКД)</t>
  </si>
  <si>
    <t>ул. Парижской Коммуны  (БКД)</t>
  </si>
  <si>
    <t>Ремонт автомобильной дороги по ул. Учебный проезд</t>
  </si>
  <si>
    <t>1.20</t>
  </si>
  <si>
    <t>Ремонт дублера автомобильной дороги ул.Коммунистическая</t>
  </si>
  <si>
    <t>1.21</t>
  </si>
  <si>
    <t>Ремонт автомобильной дороги ул.Станционный проезд</t>
  </si>
  <si>
    <t>софинансирование</t>
  </si>
  <si>
    <t>местный</t>
  </si>
  <si>
    <t>обл+сифин.</t>
  </si>
  <si>
    <t>местный фонд (софинансирование)</t>
  </si>
  <si>
    <t>местный бюджет (софинансирование)</t>
  </si>
  <si>
    <t>местный бюджет  (софинансирование)</t>
  </si>
  <si>
    <t>местный бюджет   (софинансирование)</t>
  </si>
  <si>
    <t>Источник               финансирования</t>
  </si>
  <si>
    <t>Приложение №1</t>
  </si>
  <si>
    <t>к постановлению администрации муниципального образования</t>
  </si>
  <si>
    <t>городское поселение "Город Малоярославец"</t>
  </si>
  <si>
    <t>от</t>
  </si>
  <si>
    <t>2022           тыс.руб.</t>
  </si>
  <si>
    <t>08.11.2022         №1139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</si>
</sst>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77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3" xfId="0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horizontal="center"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9" fillId="0" borderId="17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9" fillId="0" borderId="14" xfId="0" applyNumberFormat="1" applyFont="1" applyFill="1" applyBorder="1" applyAlignment="1">
      <alignment horizontal="center" vertical="center"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/>
    </xf>
    <xf numFmtId="177" fontId="9" fillId="0" borderId="19" xfId="0" applyNumberFormat="1" applyFont="1" applyFill="1" applyBorder="1" applyAlignment="1">
      <alignment horizontal="center" vertical="center" wrapText="1"/>
    </xf>
    <xf numFmtId="177" fontId="9" fillId="0" borderId="19" xfId="0" applyNumberFormat="1" applyFont="1" applyFill="1" applyBorder="1" applyAlignment="1">
      <alignment horizontal="center" vertical="center"/>
    </xf>
    <xf numFmtId="177" fontId="9" fillId="0" borderId="20" xfId="0" applyNumberFormat="1" applyFont="1" applyFill="1" applyBorder="1" applyAlignment="1">
      <alignment horizontal="center" vertical="center"/>
    </xf>
    <xf numFmtId="177" fontId="9" fillId="0" borderId="21" xfId="0" applyNumberFormat="1" applyFont="1" applyFill="1" applyBorder="1" applyAlignment="1">
      <alignment horizontal="center" vertical="center"/>
    </xf>
    <xf numFmtId="177" fontId="9" fillId="0" borderId="22" xfId="0" applyNumberFormat="1" applyFont="1" applyFill="1" applyBorder="1" applyAlignment="1">
      <alignment horizontal="center" vertical="center"/>
    </xf>
    <xf numFmtId="177" fontId="9" fillId="0" borderId="23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 wrapText="1"/>
    </xf>
    <xf numFmtId="177" fontId="10" fillId="0" borderId="21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0" fillId="0" borderId="26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>
      <alignment horizontal="center" vertical="center"/>
    </xf>
    <xf numFmtId="177" fontId="9" fillId="0" borderId="18" xfId="0" applyNumberFormat="1" applyFont="1" applyFill="1" applyBorder="1" applyAlignment="1">
      <alignment horizontal="center" vertical="center" wrapText="1"/>
    </xf>
    <xf numFmtId="177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177" fontId="10" fillId="0" borderId="10" xfId="0" applyNumberFormat="1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 horizontal="center" vertical="top"/>
    </xf>
    <xf numFmtId="177" fontId="10" fillId="0" borderId="27" xfId="0" applyNumberFormat="1" applyFont="1" applyFill="1" applyBorder="1" applyAlignment="1">
      <alignment horizontal="center" vertical="center" wrapText="1"/>
    </xf>
    <xf numFmtId="177" fontId="10" fillId="0" borderId="28" xfId="0" applyNumberFormat="1" applyFont="1" applyFill="1" applyBorder="1" applyAlignment="1">
      <alignment horizontal="center" vertical="center" wrapText="1"/>
    </xf>
    <xf numFmtId="177" fontId="10" fillId="0" borderId="29" xfId="0" applyNumberFormat="1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/>
    </xf>
    <xf numFmtId="177" fontId="9" fillId="0" borderId="28" xfId="0" applyNumberFormat="1" applyFont="1" applyFill="1" applyBorder="1" applyAlignment="1">
      <alignment horizontal="center" vertical="center"/>
    </xf>
    <xf numFmtId="177" fontId="9" fillId="0" borderId="27" xfId="0" applyNumberFormat="1" applyFont="1" applyFill="1" applyBorder="1" applyAlignment="1">
      <alignment horizontal="center" vertical="center"/>
    </xf>
    <xf numFmtId="177" fontId="9" fillId="0" borderId="31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>
      <alignment horizontal="center" vertical="center"/>
    </xf>
    <xf numFmtId="177" fontId="10" fillId="0" borderId="30" xfId="0" applyNumberFormat="1" applyFont="1" applyFill="1" applyBorder="1" applyAlignment="1">
      <alignment horizontal="center" vertical="center" wrapText="1"/>
    </xf>
    <xf numFmtId="177" fontId="9" fillId="0" borderId="33" xfId="0" applyNumberFormat="1" applyFont="1" applyFill="1" applyBorder="1" applyAlignment="1">
      <alignment horizontal="center" vertical="center"/>
    </xf>
    <xf numFmtId="177" fontId="9" fillId="0" borderId="29" xfId="0" applyNumberFormat="1" applyFont="1" applyFill="1" applyBorder="1" applyAlignment="1">
      <alignment horizontal="center" vertical="center" wrapText="1"/>
    </xf>
    <xf numFmtId="177" fontId="9" fillId="0" borderId="3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" fillId="0" borderId="3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33" borderId="14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zoomScale="114" zoomScaleNormal="114" zoomScalePageLayoutView="0" workbookViewId="0" topLeftCell="A4">
      <pane xSplit="3" ySplit="8" topLeftCell="D12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O13" sqref="O13"/>
    </sheetView>
  </sheetViews>
  <sheetFormatPr defaultColWidth="9.00390625" defaultRowHeight="12.75"/>
  <cols>
    <col min="1" max="1" width="6.625" style="0" customWidth="1"/>
    <col min="2" max="2" width="33.75390625" style="0" customWidth="1"/>
    <col min="3" max="3" width="26.875" style="0" customWidth="1"/>
    <col min="4" max="4" width="7.00390625" style="0" hidden="1" customWidth="1"/>
    <col min="5" max="5" width="5.25390625" style="0" hidden="1" customWidth="1"/>
    <col min="6" max="6" width="14.875" style="0" customWidth="1"/>
    <col min="7" max="7" width="11.125" style="0" hidden="1" customWidth="1"/>
    <col min="8" max="8" width="3.75390625" style="0" hidden="1" customWidth="1"/>
    <col min="9" max="9" width="15.125" style="0" customWidth="1"/>
    <col min="10" max="10" width="11.625" style="0" hidden="1" customWidth="1"/>
    <col min="11" max="11" width="12.25390625" style="0" hidden="1" customWidth="1"/>
    <col min="12" max="12" width="11.00390625" style="0" hidden="1" customWidth="1"/>
    <col min="13" max="13" width="11.125" style="0" customWidth="1"/>
    <col min="14" max="14" width="12.875" style="0" hidden="1" customWidth="1"/>
  </cols>
  <sheetData>
    <row r="1" spans="2:12" ht="12.75" hidden="1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2.75" hidden="1"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2:12" ht="12.75" hidden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6.5">
      <c r="A4" s="15"/>
      <c r="B4" s="94"/>
      <c r="C4" s="94"/>
      <c r="D4" s="94"/>
      <c r="E4" s="94"/>
      <c r="F4" s="101" t="s">
        <v>83</v>
      </c>
      <c r="G4" s="101"/>
      <c r="H4" s="101"/>
      <c r="I4" s="101"/>
      <c r="J4" s="101"/>
      <c r="K4" s="101"/>
      <c r="L4" s="101"/>
    </row>
    <row r="5" spans="1:12" ht="20.25" customHeight="1">
      <c r="A5" s="15"/>
      <c r="B5" s="100" t="s">
        <v>84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16.5">
      <c r="A6" s="34"/>
      <c r="B6" s="101" t="s">
        <v>85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6.5" hidden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7" customHeight="1" thickBot="1">
      <c r="A8" s="35"/>
      <c r="B8" s="89"/>
      <c r="C8" s="96" t="s">
        <v>86</v>
      </c>
      <c r="D8" s="95"/>
      <c r="E8" s="95"/>
      <c r="F8" s="147" t="s">
        <v>88</v>
      </c>
      <c r="G8" s="148"/>
      <c r="H8" s="148"/>
      <c r="I8" s="148"/>
      <c r="J8" s="36"/>
      <c r="K8" s="36"/>
      <c r="L8" s="36"/>
    </row>
    <row r="9" spans="1:14" ht="21.75" customHeight="1">
      <c r="A9" s="102" t="s">
        <v>3</v>
      </c>
      <c r="B9" s="102" t="s">
        <v>0</v>
      </c>
      <c r="C9" s="102" t="s">
        <v>82</v>
      </c>
      <c r="D9" s="102" t="s">
        <v>11</v>
      </c>
      <c r="E9" s="103" t="s">
        <v>1</v>
      </c>
      <c r="F9" s="102" t="s">
        <v>14</v>
      </c>
      <c r="G9" s="104">
        <v>2020</v>
      </c>
      <c r="H9" s="104">
        <v>2021</v>
      </c>
      <c r="I9" s="111" t="s">
        <v>87</v>
      </c>
      <c r="J9" s="114">
        <v>2023</v>
      </c>
      <c r="K9" s="109">
        <v>2024</v>
      </c>
      <c r="L9" s="109">
        <v>2025</v>
      </c>
      <c r="M9" s="2"/>
      <c r="N9" s="2"/>
    </row>
    <row r="10" spans="1:14" ht="3" customHeight="1" hidden="1" thickBot="1">
      <c r="A10" s="102"/>
      <c r="B10" s="102"/>
      <c r="C10" s="102"/>
      <c r="D10" s="105"/>
      <c r="E10" s="103"/>
      <c r="F10" s="102"/>
      <c r="G10" s="104"/>
      <c r="H10" s="104"/>
      <c r="I10" s="112"/>
      <c r="J10" s="115"/>
      <c r="K10" s="110"/>
      <c r="L10" s="110"/>
      <c r="M10" s="2"/>
      <c r="N10" s="2"/>
    </row>
    <row r="11" spans="1:14" ht="15" customHeight="1" thickBot="1">
      <c r="A11" s="102"/>
      <c r="B11" s="102"/>
      <c r="C11" s="102"/>
      <c r="D11" s="105"/>
      <c r="E11" s="103"/>
      <c r="F11" s="102"/>
      <c r="G11" s="104"/>
      <c r="H11" s="104"/>
      <c r="I11" s="113"/>
      <c r="J11" s="115"/>
      <c r="K11" s="110"/>
      <c r="L11" s="110"/>
      <c r="M11" s="8"/>
      <c r="N11" s="2"/>
    </row>
    <row r="12" spans="1:14" ht="21.75" customHeight="1">
      <c r="A12" s="99" t="s">
        <v>20</v>
      </c>
      <c r="B12" s="106" t="s">
        <v>15</v>
      </c>
      <c r="C12" s="67" t="s">
        <v>37</v>
      </c>
      <c r="D12" s="67"/>
      <c r="E12" s="67"/>
      <c r="F12" s="71">
        <f>G12+H12+I12+J12+K12+L12</f>
        <v>40445.488</v>
      </c>
      <c r="G12" s="41">
        <f>G15+G17+G19+G21+G23+G25+G27+G29+G31</f>
        <v>3308.2549999999997</v>
      </c>
      <c r="H12" s="41">
        <f>H15+H33</f>
        <v>3709</v>
      </c>
      <c r="I12" s="71">
        <f>I15+I33+I34+I36+I38+I39+I41+I42+I55+I57+I58</f>
        <v>8028.233000000001</v>
      </c>
      <c r="J12" s="76">
        <f>J15+J17+J19+J21+J23+J25+J27+J29+J31+J33+J34+J36+J39+J41+J42+J45+J47+J49+J51+J53+J55</f>
        <v>8500</v>
      </c>
      <c r="K12" s="38">
        <f>K15</f>
        <v>6900</v>
      </c>
      <c r="L12" s="39">
        <f>L15</f>
        <v>10000</v>
      </c>
      <c r="M12" s="29"/>
      <c r="N12" s="2"/>
    </row>
    <row r="13" spans="1:14" ht="27.75" customHeight="1">
      <c r="A13" s="99"/>
      <c r="B13" s="106"/>
      <c r="C13" s="67" t="s">
        <v>5</v>
      </c>
      <c r="D13" s="67"/>
      <c r="E13" s="67"/>
      <c r="F13" s="71">
        <f>G13+H13+I13+J13+K13+L13</f>
        <v>231466.19199999998</v>
      </c>
      <c r="G13" s="41">
        <f>G16+G18+G20+G22+G24+G26+G28+G30+G32</f>
        <v>43798.380999999994</v>
      </c>
      <c r="H13" s="41">
        <f>H35</f>
        <v>12253.729000000001</v>
      </c>
      <c r="I13" s="71">
        <f>I16+I35+I37+I40+I43</f>
        <v>71447.708</v>
      </c>
      <c r="J13" s="77">
        <f>J16+J18+J20+J22+J24+J26+J28+J30+J32+J35+J37+J40+J43+J46+J48+J50+J52+J54+J56</f>
        <v>103966.37399999998</v>
      </c>
      <c r="K13" s="40">
        <f>K16+K35+K37+K40+K43</f>
        <v>0</v>
      </c>
      <c r="L13" s="40">
        <f>L16+L35+L37+L40+L43</f>
        <v>0</v>
      </c>
      <c r="M13" s="2"/>
      <c r="N13" s="2"/>
    </row>
    <row r="14" spans="1:14" ht="27.75" customHeight="1" hidden="1">
      <c r="A14" s="99"/>
      <c r="B14" s="106"/>
      <c r="C14" s="67" t="s">
        <v>10</v>
      </c>
      <c r="D14" s="67"/>
      <c r="E14" s="67"/>
      <c r="F14" s="71">
        <f>G14+H14+I14+J14+K14+L14</f>
        <v>0</v>
      </c>
      <c r="G14" s="41"/>
      <c r="H14" s="41"/>
      <c r="I14" s="71">
        <f>I44</f>
        <v>0</v>
      </c>
      <c r="J14" s="78"/>
      <c r="K14" s="42"/>
      <c r="L14" s="42"/>
      <c r="M14" s="2"/>
      <c r="N14" s="2"/>
    </row>
    <row r="15" spans="1:14" ht="28.5" customHeight="1">
      <c r="A15" s="97" t="s">
        <v>24</v>
      </c>
      <c r="B15" s="98" t="s">
        <v>29</v>
      </c>
      <c r="C15" s="66" t="s">
        <v>37</v>
      </c>
      <c r="D15" s="67"/>
      <c r="E15" s="67"/>
      <c r="F15" s="68">
        <f>G15+H15+I15+J15+K15+L15</f>
        <v>23662.963000000003</v>
      </c>
      <c r="G15" s="44">
        <f>3351.366-2250</f>
        <v>1101.366</v>
      </c>
      <c r="H15" s="44">
        <f>3170-536.489</f>
        <v>2633.511</v>
      </c>
      <c r="I15" s="72">
        <f>74.386+5563.358+5907.424+47.501-2000-5827.291-1535.408-2182.466-47.504</f>
        <v>1.7266188478970435E-12</v>
      </c>
      <c r="J15" s="79">
        <f>8500-5471.914</f>
        <v>3028.0860000000002</v>
      </c>
      <c r="K15" s="43">
        <v>6900</v>
      </c>
      <c r="L15" s="43">
        <v>10000</v>
      </c>
      <c r="M15" s="2"/>
      <c r="N15" s="2"/>
    </row>
    <row r="16" spans="1:14" ht="27.75" customHeight="1" hidden="1">
      <c r="A16" s="97"/>
      <c r="B16" s="98"/>
      <c r="C16" s="66" t="s">
        <v>5</v>
      </c>
      <c r="D16" s="67"/>
      <c r="E16" s="67"/>
      <c r="F16" s="68">
        <f aca="true" t="shared" si="0" ref="F16:F58">G16+H16+I16+J16+K16+L16</f>
        <v>0</v>
      </c>
      <c r="G16" s="44"/>
      <c r="H16" s="44"/>
      <c r="I16" s="72"/>
      <c r="J16" s="80"/>
      <c r="K16" s="45"/>
      <c r="L16" s="45"/>
      <c r="M16" s="2"/>
      <c r="N16" s="2"/>
    </row>
    <row r="17" spans="1:14" ht="29.25" customHeight="1" hidden="1">
      <c r="A17" s="97" t="s">
        <v>25</v>
      </c>
      <c r="B17" s="98" t="s">
        <v>41</v>
      </c>
      <c r="C17" s="66" t="s">
        <v>17</v>
      </c>
      <c r="D17" s="66"/>
      <c r="E17" s="66"/>
      <c r="F17" s="68">
        <f t="shared" si="0"/>
        <v>413.591</v>
      </c>
      <c r="G17" s="44">
        <v>413.591</v>
      </c>
      <c r="H17" s="44"/>
      <c r="I17" s="72"/>
      <c r="J17" s="80"/>
      <c r="K17" s="45"/>
      <c r="L17" s="45"/>
      <c r="M17" s="2"/>
      <c r="N17" s="2"/>
    </row>
    <row r="18" spans="1:14" ht="28.5" customHeight="1" hidden="1">
      <c r="A18" s="97"/>
      <c r="B18" s="98"/>
      <c r="C18" s="66" t="s">
        <v>5</v>
      </c>
      <c r="D18" s="66"/>
      <c r="E18" s="66"/>
      <c r="F18" s="68">
        <f t="shared" si="0"/>
        <v>8271.818</v>
      </c>
      <c r="G18" s="44">
        <v>8271.818</v>
      </c>
      <c r="H18" s="44"/>
      <c r="I18" s="72"/>
      <c r="J18" s="80"/>
      <c r="K18" s="45"/>
      <c r="L18" s="45"/>
      <c r="M18" s="2"/>
      <c r="N18" s="2"/>
    </row>
    <row r="19" spans="1:14" ht="32.25" customHeight="1" hidden="1">
      <c r="A19" s="97" t="s">
        <v>26</v>
      </c>
      <c r="B19" s="98" t="s">
        <v>40</v>
      </c>
      <c r="C19" s="66" t="s">
        <v>17</v>
      </c>
      <c r="D19" s="66"/>
      <c r="E19" s="66"/>
      <c r="F19" s="68">
        <f t="shared" si="0"/>
        <v>419.033</v>
      </c>
      <c r="G19" s="44">
        <v>419.033</v>
      </c>
      <c r="H19" s="44"/>
      <c r="I19" s="72"/>
      <c r="J19" s="80"/>
      <c r="K19" s="45"/>
      <c r="L19" s="45"/>
      <c r="M19" s="2"/>
      <c r="N19" s="2"/>
    </row>
    <row r="20" spans="1:14" ht="27.75" customHeight="1" hidden="1">
      <c r="A20" s="97"/>
      <c r="B20" s="98"/>
      <c r="C20" s="66" t="s">
        <v>5</v>
      </c>
      <c r="D20" s="66"/>
      <c r="E20" s="66"/>
      <c r="F20" s="68">
        <f t="shared" si="0"/>
        <v>8380.661</v>
      </c>
      <c r="G20" s="44">
        <v>8380.661</v>
      </c>
      <c r="H20" s="44"/>
      <c r="I20" s="72"/>
      <c r="J20" s="80"/>
      <c r="K20" s="45"/>
      <c r="L20" s="45"/>
      <c r="M20" s="2"/>
      <c r="N20" s="2"/>
    </row>
    <row r="21" spans="1:14" ht="27" customHeight="1" hidden="1">
      <c r="A21" s="97" t="s">
        <v>27</v>
      </c>
      <c r="B21" s="98" t="s">
        <v>39</v>
      </c>
      <c r="C21" s="66" t="s">
        <v>17</v>
      </c>
      <c r="D21" s="66"/>
      <c r="E21" s="66"/>
      <c r="F21" s="68">
        <f t="shared" si="0"/>
        <v>297.982</v>
      </c>
      <c r="G21" s="44">
        <v>297.982</v>
      </c>
      <c r="H21" s="44"/>
      <c r="I21" s="72"/>
      <c r="J21" s="80"/>
      <c r="K21" s="45"/>
      <c r="L21" s="45"/>
      <c r="M21" s="2"/>
      <c r="N21" s="2"/>
    </row>
    <row r="22" spans="1:15" ht="27.75" customHeight="1" hidden="1">
      <c r="A22" s="97"/>
      <c r="B22" s="98"/>
      <c r="C22" s="66" t="s">
        <v>5</v>
      </c>
      <c r="D22" s="66"/>
      <c r="E22" s="66"/>
      <c r="F22" s="68">
        <f t="shared" si="0"/>
        <v>5959.647</v>
      </c>
      <c r="G22" s="44">
        <v>5959.647</v>
      </c>
      <c r="H22" s="44"/>
      <c r="I22" s="68"/>
      <c r="J22" s="80"/>
      <c r="K22" s="45"/>
      <c r="L22" s="45"/>
      <c r="M22" s="28"/>
      <c r="N22" s="2"/>
      <c r="O22" s="2"/>
    </row>
    <row r="23" spans="1:15" ht="26.25" customHeight="1" hidden="1">
      <c r="A23" s="97" t="s">
        <v>28</v>
      </c>
      <c r="B23" s="98" t="s">
        <v>42</v>
      </c>
      <c r="C23" s="66" t="s">
        <v>17</v>
      </c>
      <c r="D23" s="66"/>
      <c r="E23" s="66"/>
      <c r="F23" s="68">
        <f t="shared" si="0"/>
        <v>595.3</v>
      </c>
      <c r="G23" s="44">
        <v>595.3</v>
      </c>
      <c r="H23" s="44"/>
      <c r="I23" s="68"/>
      <c r="J23" s="80"/>
      <c r="K23" s="45"/>
      <c r="L23" s="45"/>
      <c r="M23" s="28"/>
      <c r="N23" s="2"/>
      <c r="O23" s="2"/>
    </row>
    <row r="24" spans="1:14" ht="25.5" customHeight="1" hidden="1">
      <c r="A24" s="97"/>
      <c r="B24" s="98"/>
      <c r="C24" s="66" t="s">
        <v>5</v>
      </c>
      <c r="D24" s="66"/>
      <c r="E24" s="66"/>
      <c r="F24" s="68">
        <f t="shared" si="0"/>
        <v>9565.840999999999</v>
      </c>
      <c r="G24" s="44">
        <f>9310.648+255.193</f>
        <v>9565.840999999999</v>
      </c>
      <c r="H24" s="44"/>
      <c r="I24" s="72"/>
      <c r="J24" s="80"/>
      <c r="K24" s="45"/>
      <c r="L24" s="45"/>
      <c r="M24" s="2"/>
      <c r="N24" s="2"/>
    </row>
    <row r="25" spans="1:14" ht="25.5" customHeight="1" hidden="1">
      <c r="A25" s="97" t="s">
        <v>33</v>
      </c>
      <c r="B25" s="98" t="s">
        <v>34</v>
      </c>
      <c r="C25" s="66" t="s">
        <v>17</v>
      </c>
      <c r="D25" s="66"/>
      <c r="E25" s="66"/>
      <c r="F25" s="68">
        <f t="shared" si="0"/>
        <v>3.241</v>
      </c>
      <c r="G25" s="44">
        <v>3.241</v>
      </c>
      <c r="H25" s="44"/>
      <c r="I25" s="72"/>
      <c r="J25" s="80"/>
      <c r="K25" s="45"/>
      <c r="L25" s="45"/>
      <c r="M25" s="2"/>
      <c r="N25" s="2"/>
    </row>
    <row r="26" spans="1:14" ht="25.5" customHeight="1" hidden="1">
      <c r="A26" s="97"/>
      <c r="B26" s="98"/>
      <c r="C26" s="66" t="s">
        <v>5</v>
      </c>
      <c r="D26" s="66"/>
      <c r="E26" s="66"/>
      <c r="F26" s="68">
        <f t="shared" si="0"/>
        <v>3237.975</v>
      </c>
      <c r="G26" s="44">
        <v>3237.975</v>
      </c>
      <c r="H26" s="44"/>
      <c r="I26" s="72"/>
      <c r="J26" s="81"/>
      <c r="K26" s="46"/>
      <c r="L26" s="46"/>
      <c r="M26" s="2"/>
      <c r="N26" s="2"/>
    </row>
    <row r="27" spans="1:14" ht="25.5" customHeight="1" hidden="1">
      <c r="A27" s="97" t="s">
        <v>43</v>
      </c>
      <c r="B27" s="98" t="s">
        <v>44</v>
      </c>
      <c r="C27" s="66" t="s">
        <v>17</v>
      </c>
      <c r="D27" s="66"/>
      <c r="E27" s="66"/>
      <c r="F27" s="68">
        <f t="shared" si="0"/>
        <v>152.49</v>
      </c>
      <c r="G27" s="44">
        <v>152.49</v>
      </c>
      <c r="H27" s="44"/>
      <c r="I27" s="72"/>
      <c r="J27" s="80"/>
      <c r="K27" s="45"/>
      <c r="L27" s="45"/>
      <c r="M27" s="2"/>
      <c r="N27" s="2"/>
    </row>
    <row r="28" spans="1:14" ht="25.5" customHeight="1" hidden="1">
      <c r="A28" s="97"/>
      <c r="B28" s="98"/>
      <c r="C28" s="66" t="s">
        <v>5</v>
      </c>
      <c r="D28" s="66"/>
      <c r="E28" s="66"/>
      <c r="F28" s="68">
        <f t="shared" si="0"/>
        <v>3214.847</v>
      </c>
      <c r="G28" s="44">
        <v>3214.847</v>
      </c>
      <c r="H28" s="44"/>
      <c r="I28" s="72"/>
      <c r="J28" s="80"/>
      <c r="K28" s="45"/>
      <c r="L28" s="45"/>
      <c r="M28" s="2"/>
      <c r="N28" s="2"/>
    </row>
    <row r="29" spans="1:14" ht="25.5" customHeight="1" hidden="1">
      <c r="A29" s="97" t="s">
        <v>45</v>
      </c>
      <c r="B29" s="98" t="s">
        <v>46</v>
      </c>
      <c r="C29" s="66" t="s">
        <v>17</v>
      </c>
      <c r="D29" s="66"/>
      <c r="E29" s="66"/>
      <c r="F29" s="68">
        <f t="shared" si="0"/>
        <v>93.939</v>
      </c>
      <c r="G29" s="44">
        <v>93.939</v>
      </c>
      <c r="H29" s="44"/>
      <c r="I29" s="72"/>
      <c r="J29" s="80"/>
      <c r="K29" s="45"/>
      <c r="L29" s="45"/>
      <c r="M29" s="2"/>
      <c r="N29" s="2"/>
    </row>
    <row r="30" spans="1:14" ht="25.5" customHeight="1" hidden="1">
      <c r="A30" s="97"/>
      <c r="B30" s="98"/>
      <c r="C30" s="66" t="s">
        <v>5</v>
      </c>
      <c r="D30" s="66"/>
      <c r="E30" s="66"/>
      <c r="F30" s="68">
        <f t="shared" si="0"/>
        <v>1821.79</v>
      </c>
      <c r="G30" s="44">
        <v>1821.79</v>
      </c>
      <c r="H30" s="44"/>
      <c r="I30" s="72"/>
      <c r="J30" s="80"/>
      <c r="K30" s="45"/>
      <c r="L30" s="45"/>
      <c r="M30" s="2"/>
      <c r="N30" s="2"/>
    </row>
    <row r="31" spans="1:14" ht="36" customHeight="1" hidden="1">
      <c r="A31" s="97" t="s">
        <v>47</v>
      </c>
      <c r="B31" s="98" t="s">
        <v>67</v>
      </c>
      <c r="C31" s="66" t="s">
        <v>78</v>
      </c>
      <c r="D31" s="66"/>
      <c r="E31" s="66"/>
      <c r="F31" s="68">
        <f t="shared" si="0"/>
        <v>2031.1660000000002</v>
      </c>
      <c r="G31" s="44">
        <v>231.313</v>
      </c>
      <c r="H31" s="44"/>
      <c r="I31" s="72"/>
      <c r="J31" s="80">
        <v>1799.853</v>
      </c>
      <c r="K31" s="45"/>
      <c r="L31" s="45"/>
      <c r="M31" s="2"/>
      <c r="N31" s="2"/>
    </row>
    <row r="32" spans="1:14" ht="25.5" customHeight="1" hidden="1">
      <c r="A32" s="97"/>
      <c r="B32" s="98"/>
      <c r="C32" s="66" t="s">
        <v>5</v>
      </c>
      <c r="D32" s="66"/>
      <c r="E32" s="66"/>
      <c r="F32" s="68">
        <f t="shared" si="0"/>
        <v>37543.004</v>
      </c>
      <c r="G32" s="44">
        <f>3577.115-231.313</f>
        <v>3345.8019999999997</v>
      </c>
      <c r="H32" s="44"/>
      <c r="I32" s="72"/>
      <c r="J32" s="80">
        <v>34197.202</v>
      </c>
      <c r="K32" s="45"/>
      <c r="L32" s="45"/>
      <c r="M32" s="2"/>
      <c r="N32" s="2"/>
    </row>
    <row r="33" spans="1:14" ht="25.5" customHeight="1" hidden="1">
      <c r="A33" s="97" t="s">
        <v>50</v>
      </c>
      <c r="B33" s="98" t="s">
        <v>51</v>
      </c>
      <c r="C33" s="66" t="s">
        <v>17</v>
      </c>
      <c r="D33" s="66"/>
      <c r="E33" s="66"/>
      <c r="F33" s="68">
        <f t="shared" si="0"/>
        <v>1075.489</v>
      </c>
      <c r="G33" s="44"/>
      <c r="H33" s="44">
        <f>539+536.489</f>
        <v>1075.489</v>
      </c>
      <c r="I33" s="72">
        <f>5563.358-5563.358</f>
        <v>0</v>
      </c>
      <c r="J33" s="80">
        <v>0</v>
      </c>
      <c r="K33" s="45">
        <v>0</v>
      </c>
      <c r="L33" s="45"/>
      <c r="M33" s="2"/>
      <c r="N33" s="29">
        <v>578.849</v>
      </c>
    </row>
    <row r="34" spans="1:14" ht="35.25" customHeight="1">
      <c r="A34" s="97"/>
      <c r="B34" s="98"/>
      <c r="C34" s="66" t="s">
        <v>81</v>
      </c>
      <c r="D34" s="66"/>
      <c r="E34" s="66"/>
      <c r="F34" s="68">
        <f t="shared" si="0"/>
        <v>856.032</v>
      </c>
      <c r="G34" s="44"/>
      <c r="H34" s="44"/>
      <c r="I34" s="72">
        <f>857.017-0.985</f>
        <v>856.032</v>
      </c>
      <c r="J34" s="80"/>
      <c r="K34" s="45"/>
      <c r="L34" s="45"/>
      <c r="M34" s="2"/>
      <c r="N34" s="29"/>
    </row>
    <row r="35" spans="1:14" ht="25.5" customHeight="1">
      <c r="A35" s="97"/>
      <c r="B35" s="98"/>
      <c r="C35" s="66" t="s">
        <v>5</v>
      </c>
      <c r="D35" s="66"/>
      <c r="E35" s="66"/>
      <c r="F35" s="68">
        <f t="shared" si="0"/>
        <v>28518.331</v>
      </c>
      <c r="G35" s="44"/>
      <c r="H35" s="44">
        <f>20434.29-8180.561</f>
        <v>12253.729000000001</v>
      </c>
      <c r="I35" s="72">
        <f>16283.319-18.717</f>
        <v>16264.601999999999</v>
      </c>
      <c r="J35" s="80">
        <v>0</v>
      </c>
      <c r="K35" s="45">
        <v>0</v>
      </c>
      <c r="L35" s="45"/>
      <c r="M35" s="2"/>
      <c r="N35" s="29">
        <f>11576.978-N33</f>
        <v>10998.128999999999</v>
      </c>
    </row>
    <row r="36" spans="1:14" ht="36" customHeight="1">
      <c r="A36" s="97" t="s">
        <v>54</v>
      </c>
      <c r="B36" s="98" t="s">
        <v>52</v>
      </c>
      <c r="C36" s="66" t="s">
        <v>80</v>
      </c>
      <c r="D36" s="66"/>
      <c r="E36" s="66"/>
      <c r="F36" s="68">
        <f t="shared" si="0"/>
        <v>808.113</v>
      </c>
      <c r="G36" s="44"/>
      <c r="H36" s="44"/>
      <c r="I36" s="72">
        <v>808.113</v>
      </c>
      <c r="J36" s="80">
        <v>0</v>
      </c>
      <c r="K36" s="45">
        <v>0</v>
      </c>
      <c r="L36" s="45"/>
      <c r="M36" s="2"/>
      <c r="N36" s="29">
        <v>1080.216</v>
      </c>
    </row>
    <row r="37" spans="1:14" ht="25.5" customHeight="1" thickBot="1">
      <c r="A37" s="97"/>
      <c r="B37" s="98"/>
      <c r="C37" s="66" t="s">
        <v>5</v>
      </c>
      <c r="D37" s="66"/>
      <c r="E37" s="66"/>
      <c r="F37" s="68">
        <f t="shared" si="0"/>
        <v>15354.138</v>
      </c>
      <c r="G37" s="44"/>
      <c r="H37" s="44"/>
      <c r="I37" s="72">
        <v>15354.138</v>
      </c>
      <c r="J37" s="81">
        <v>0</v>
      </c>
      <c r="K37" s="46">
        <v>0</v>
      </c>
      <c r="L37" s="46"/>
      <c r="M37" s="2"/>
      <c r="N37" s="29">
        <f>21604.326-N36</f>
        <v>20524.11</v>
      </c>
    </row>
    <row r="38" spans="1:14" ht="25.5" customHeight="1">
      <c r="A38" s="97" t="s">
        <v>55</v>
      </c>
      <c r="B38" s="98" t="s">
        <v>53</v>
      </c>
      <c r="C38" s="66" t="s">
        <v>37</v>
      </c>
      <c r="D38" s="66"/>
      <c r="E38" s="66"/>
      <c r="F38" s="68">
        <f t="shared" si="0"/>
        <v>222.30700000000002</v>
      </c>
      <c r="G38" s="44"/>
      <c r="H38" s="44"/>
      <c r="I38" s="72">
        <f>211.192+11.115</f>
        <v>222.30700000000002</v>
      </c>
      <c r="J38" s="82"/>
      <c r="K38" s="47"/>
      <c r="L38" s="48"/>
      <c r="M38" s="2"/>
      <c r="N38" s="29"/>
    </row>
    <row r="39" spans="1:14" ht="40.5" customHeight="1">
      <c r="A39" s="97"/>
      <c r="B39" s="98"/>
      <c r="C39" s="66" t="s">
        <v>78</v>
      </c>
      <c r="D39" s="66"/>
      <c r="E39" s="66"/>
      <c r="F39" s="68">
        <f t="shared" si="0"/>
        <v>328.333</v>
      </c>
      <c r="G39" s="44"/>
      <c r="H39" s="44"/>
      <c r="I39" s="72">
        <f>328.333</f>
        <v>328.333</v>
      </c>
      <c r="J39" s="80">
        <v>0</v>
      </c>
      <c r="K39" s="45">
        <v>0</v>
      </c>
      <c r="L39" s="49"/>
      <c r="M39" s="2"/>
      <c r="N39" s="29">
        <v>531.373</v>
      </c>
    </row>
    <row r="40" spans="1:14" ht="21" customHeight="1" thickBot="1">
      <c r="A40" s="97"/>
      <c r="B40" s="98"/>
      <c r="C40" s="66" t="s">
        <v>5</v>
      </c>
      <c r="D40" s="66"/>
      <c r="E40" s="66"/>
      <c r="F40" s="68">
        <f t="shared" si="0"/>
        <v>6238.332</v>
      </c>
      <c r="G40" s="44"/>
      <c r="H40" s="44"/>
      <c r="I40" s="72">
        <f>6238.332</f>
        <v>6238.332</v>
      </c>
      <c r="J40" s="83">
        <v>0</v>
      </c>
      <c r="K40" s="51">
        <v>0</v>
      </c>
      <c r="L40" s="52"/>
      <c r="M40" s="2"/>
      <c r="N40" s="31">
        <f>10627.466-N39</f>
        <v>10096.093</v>
      </c>
    </row>
    <row r="41" spans="1:14" ht="37.5" customHeight="1">
      <c r="A41" s="97" t="s">
        <v>56</v>
      </c>
      <c r="B41" s="98" t="s">
        <v>57</v>
      </c>
      <c r="C41" s="66" t="s">
        <v>78</v>
      </c>
      <c r="D41" s="66"/>
      <c r="E41" s="66"/>
      <c r="F41" s="68">
        <f t="shared" si="0"/>
        <v>1767.9279999999999</v>
      </c>
      <c r="G41" s="44"/>
      <c r="H41" s="44"/>
      <c r="I41" s="72">
        <f>1621.916+145.027+0.985</f>
        <v>1767.9279999999999</v>
      </c>
      <c r="J41" s="79"/>
      <c r="K41" s="43"/>
      <c r="L41" s="53"/>
      <c r="M41" s="2"/>
      <c r="N41" s="31"/>
    </row>
    <row r="42" spans="1:14" ht="7.5" customHeight="1" hidden="1">
      <c r="A42" s="97"/>
      <c r="B42" s="98"/>
      <c r="C42" s="66" t="s">
        <v>17</v>
      </c>
      <c r="D42" s="66"/>
      <c r="E42" s="66"/>
      <c r="F42" s="68">
        <f t="shared" si="0"/>
        <v>0</v>
      </c>
      <c r="G42" s="44"/>
      <c r="H42" s="44"/>
      <c r="I42" s="72"/>
      <c r="J42" s="80"/>
      <c r="K42" s="45"/>
      <c r="L42" s="49"/>
      <c r="M42" s="2"/>
      <c r="N42" s="31"/>
    </row>
    <row r="43" spans="1:14" ht="25.5" customHeight="1">
      <c r="A43" s="97"/>
      <c r="B43" s="98"/>
      <c r="C43" s="66" t="s">
        <v>5</v>
      </c>
      <c r="D43" s="66"/>
      <c r="E43" s="66"/>
      <c r="F43" s="68">
        <f t="shared" si="0"/>
        <v>33590.636</v>
      </c>
      <c r="G43" s="44"/>
      <c r="H43" s="44"/>
      <c r="I43" s="72">
        <f>30816.396+2755.523+18.717</f>
        <v>33590.636</v>
      </c>
      <c r="J43" s="80"/>
      <c r="K43" s="45"/>
      <c r="L43" s="49"/>
      <c r="M43" s="2"/>
      <c r="N43" s="31"/>
    </row>
    <row r="44" spans="1:14" ht="25.5" customHeight="1" hidden="1" thickBot="1">
      <c r="A44" s="97"/>
      <c r="B44" s="98"/>
      <c r="C44" s="66" t="s">
        <v>10</v>
      </c>
      <c r="D44" s="66"/>
      <c r="E44" s="66"/>
      <c r="F44" s="68">
        <f t="shared" si="0"/>
        <v>0</v>
      </c>
      <c r="G44" s="44"/>
      <c r="H44" s="44"/>
      <c r="I44" s="72">
        <f>8325.91-8325.91</f>
        <v>0</v>
      </c>
      <c r="J44" s="84"/>
      <c r="K44" s="54"/>
      <c r="L44" s="52"/>
      <c r="M44" s="2"/>
      <c r="N44" s="31"/>
    </row>
    <row r="45" spans="1:14" ht="25.5" customHeight="1" hidden="1">
      <c r="A45" s="97" t="s">
        <v>58</v>
      </c>
      <c r="B45" s="98" t="s">
        <v>65</v>
      </c>
      <c r="C45" s="66" t="s">
        <v>79</v>
      </c>
      <c r="D45" s="66"/>
      <c r="E45" s="66"/>
      <c r="F45" s="68">
        <f t="shared" si="0"/>
        <v>561.499</v>
      </c>
      <c r="G45" s="44"/>
      <c r="H45" s="44"/>
      <c r="I45" s="72"/>
      <c r="J45" s="79">
        <v>561.499</v>
      </c>
      <c r="K45" s="43"/>
      <c r="L45" s="43"/>
      <c r="M45" s="33"/>
      <c r="N45" s="31"/>
    </row>
    <row r="46" spans="1:14" ht="25.5" customHeight="1" hidden="1">
      <c r="A46" s="97"/>
      <c r="B46" s="98"/>
      <c r="C46" s="66" t="s">
        <v>5</v>
      </c>
      <c r="D46" s="66"/>
      <c r="E46" s="66"/>
      <c r="F46" s="68">
        <f t="shared" si="0"/>
        <v>10668.489</v>
      </c>
      <c r="G46" s="44"/>
      <c r="H46" s="44"/>
      <c r="I46" s="72"/>
      <c r="J46" s="80">
        <v>10668.489</v>
      </c>
      <c r="K46" s="43"/>
      <c r="L46" s="45"/>
      <c r="M46" s="2"/>
      <c r="N46" s="31"/>
    </row>
    <row r="47" spans="1:14" ht="25.5" customHeight="1" hidden="1">
      <c r="A47" s="97" t="s">
        <v>59</v>
      </c>
      <c r="B47" s="98" t="s">
        <v>64</v>
      </c>
      <c r="C47" s="66" t="s">
        <v>79</v>
      </c>
      <c r="D47" s="66"/>
      <c r="E47" s="66"/>
      <c r="F47" s="68">
        <f t="shared" si="0"/>
        <v>698.094</v>
      </c>
      <c r="G47" s="44"/>
      <c r="H47" s="44"/>
      <c r="I47" s="72"/>
      <c r="J47" s="79">
        <v>698.094</v>
      </c>
      <c r="K47" s="43"/>
      <c r="L47" s="45"/>
      <c r="M47" s="2"/>
      <c r="N47" s="31"/>
    </row>
    <row r="48" spans="1:14" ht="25.5" customHeight="1" hidden="1">
      <c r="A48" s="97"/>
      <c r="B48" s="98"/>
      <c r="C48" s="66" t="s">
        <v>5</v>
      </c>
      <c r="D48" s="66"/>
      <c r="E48" s="66"/>
      <c r="F48" s="68">
        <f t="shared" si="0"/>
        <v>13263.788</v>
      </c>
      <c r="G48" s="44"/>
      <c r="H48" s="44"/>
      <c r="I48" s="72"/>
      <c r="J48" s="79">
        <v>13263.788</v>
      </c>
      <c r="K48" s="43"/>
      <c r="L48" s="45"/>
      <c r="M48" s="2"/>
      <c r="N48" s="31"/>
    </row>
    <row r="49" spans="1:14" ht="25.5" customHeight="1" hidden="1">
      <c r="A49" s="97" t="s">
        <v>60</v>
      </c>
      <c r="B49" s="98" t="s">
        <v>66</v>
      </c>
      <c r="C49" s="66" t="s">
        <v>79</v>
      </c>
      <c r="D49" s="66"/>
      <c r="E49" s="66"/>
      <c r="F49" s="68">
        <f t="shared" si="0"/>
        <v>580.242</v>
      </c>
      <c r="G49" s="44"/>
      <c r="H49" s="44"/>
      <c r="I49" s="72"/>
      <c r="J49" s="79">
        <v>580.242</v>
      </c>
      <c r="K49" s="43"/>
      <c r="L49" s="45"/>
      <c r="M49" s="2"/>
      <c r="N49" s="31"/>
    </row>
    <row r="50" spans="1:14" ht="25.5" customHeight="1" hidden="1">
      <c r="A50" s="97"/>
      <c r="B50" s="98"/>
      <c r="C50" s="66" t="s">
        <v>5</v>
      </c>
      <c r="D50" s="66"/>
      <c r="E50" s="66"/>
      <c r="F50" s="68">
        <f t="shared" si="0"/>
        <v>11024.599</v>
      </c>
      <c r="G50" s="44"/>
      <c r="H50" s="44"/>
      <c r="I50" s="72"/>
      <c r="J50" s="79">
        <v>11024.599</v>
      </c>
      <c r="K50" s="43"/>
      <c r="L50" s="45"/>
      <c r="M50" s="2"/>
      <c r="N50" s="31"/>
    </row>
    <row r="51" spans="1:14" ht="25.5" customHeight="1" hidden="1">
      <c r="A51" s="97" t="s">
        <v>61</v>
      </c>
      <c r="B51" s="98" t="s">
        <v>68</v>
      </c>
      <c r="C51" s="66" t="s">
        <v>79</v>
      </c>
      <c r="D51" s="66"/>
      <c r="E51" s="66"/>
      <c r="F51" s="68">
        <f t="shared" si="0"/>
        <v>710.454</v>
      </c>
      <c r="G51" s="44"/>
      <c r="H51" s="44"/>
      <c r="I51" s="72"/>
      <c r="J51" s="79">
        <v>710.454</v>
      </c>
      <c r="K51" s="43"/>
      <c r="L51" s="45"/>
      <c r="M51" s="2"/>
      <c r="N51" s="31"/>
    </row>
    <row r="52" spans="1:14" ht="25.5" customHeight="1" hidden="1">
      <c r="A52" s="97"/>
      <c r="B52" s="98"/>
      <c r="C52" s="66" t="s">
        <v>5</v>
      </c>
      <c r="D52" s="66"/>
      <c r="E52" s="66"/>
      <c r="F52" s="68">
        <f t="shared" si="0"/>
        <v>13498.631</v>
      </c>
      <c r="G52" s="44"/>
      <c r="H52" s="44"/>
      <c r="I52" s="72"/>
      <c r="J52" s="79">
        <v>13498.631</v>
      </c>
      <c r="K52" s="43"/>
      <c r="L52" s="45"/>
      <c r="M52" s="2"/>
      <c r="N52" s="31"/>
    </row>
    <row r="53" spans="1:14" ht="25.5" customHeight="1" hidden="1">
      <c r="A53" s="97" t="s">
        <v>62</v>
      </c>
      <c r="B53" s="98" t="s">
        <v>69</v>
      </c>
      <c r="C53" s="66" t="s">
        <v>79</v>
      </c>
      <c r="D53" s="66"/>
      <c r="E53" s="66"/>
      <c r="F53" s="68">
        <f t="shared" si="0"/>
        <v>1121.772</v>
      </c>
      <c r="G53" s="44"/>
      <c r="H53" s="44"/>
      <c r="I53" s="72"/>
      <c r="J53" s="79">
        <v>1121.772</v>
      </c>
      <c r="K53" s="43"/>
      <c r="L53" s="45"/>
      <c r="M53" s="2"/>
      <c r="N53" s="31"/>
    </row>
    <row r="54" spans="1:14" ht="25.5" customHeight="1" hidden="1">
      <c r="A54" s="97"/>
      <c r="B54" s="98"/>
      <c r="C54" s="66" t="s">
        <v>5</v>
      </c>
      <c r="D54" s="66"/>
      <c r="E54" s="66"/>
      <c r="F54" s="68">
        <f t="shared" si="0"/>
        <v>21313.665</v>
      </c>
      <c r="G54" s="44"/>
      <c r="H54" s="44"/>
      <c r="I54" s="72"/>
      <c r="J54" s="79">
        <v>21313.665</v>
      </c>
      <c r="K54" s="43"/>
      <c r="L54" s="45"/>
      <c r="M54" s="2"/>
      <c r="N54" s="31"/>
    </row>
    <row r="55" spans="1:14" ht="39" customHeight="1">
      <c r="A55" s="97" t="s">
        <v>63</v>
      </c>
      <c r="B55" s="98" t="s">
        <v>70</v>
      </c>
      <c r="C55" s="66" t="s">
        <v>37</v>
      </c>
      <c r="D55" s="66"/>
      <c r="E55" s="66"/>
      <c r="F55" s="68">
        <f t="shared" si="0"/>
        <v>1939.11</v>
      </c>
      <c r="G55" s="44"/>
      <c r="H55" s="44"/>
      <c r="I55" s="72">
        <f>2182.466+318.828-512.548-49.636</f>
        <v>1939.11</v>
      </c>
      <c r="J55" s="79"/>
      <c r="K55" s="43"/>
      <c r="L55" s="45"/>
      <c r="M55" s="2"/>
      <c r="N55" s="31"/>
    </row>
    <row r="56" spans="1:14" ht="25.5" customHeight="1" hidden="1">
      <c r="A56" s="97"/>
      <c r="B56" s="98"/>
      <c r="C56" s="66"/>
      <c r="D56" s="66"/>
      <c r="E56" s="66"/>
      <c r="F56" s="68"/>
      <c r="G56" s="44"/>
      <c r="H56" s="44"/>
      <c r="I56" s="72"/>
      <c r="J56" s="79"/>
      <c r="K56" s="43"/>
      <c r="L56" s="55"/>
      <c r="M56" s="2"/>
      <c r="N56" s="31"/>
    </row>
    <row r="57" spans="1:14" ht="59.25" customHeight="1">
      <c r="A57" s="69" t="s">
        <v>71</v>
      </c>
      <c r="B57" s="73" t="s">
        <v>72</v>
      </c>
      <c r="C57" s="66" t="s">
        <v>37</v>
      </c>
      <c r="D57" s="66"/>
      <c r="E57" s="66"/>
      <c r="F57" s="68">
        <f t="shared" si="0"/>
        <v>1906.4099999999999</v>
      </c>
      <c r="G57" s="44"/>
      <c r="H57" s="44"/>
      <c r="I57" s="72">
        <f>2071.762+12.548-177.9</f>
        <v>1906.4099999999999</v>
      </c>
      <c r="J57" s="79"/>
      <c r="K57" s="43"/>
      <c r="L57" s="55"/>
      <c r="M57" s="2"/>
      <c r="N57" s="31"/>
    </row>
    <row r="58" spans="1:14" ht="37.5" customHeight="1" thickBot="1">
      <c r="A58" s="69" t="s">
        <v>73</v>
      </c>
      <c r="B58" s="73" t="s">
        <v>74</v>
      </c>
      <c r="C58" s="66" t="s">
        <v>37</v>
      </c>
      <c r="D58" s="66"/>
      <c r="E58" s="66"/>
      <c r="F58" s="68">
        <f t="shared" si="0"/>
        <v>200</v>
      </c>
      <c r="G58" s="44"/>
      <c r="H58" s="44"/>
      <c r="I58" s="72">
        <v>200</v>
      </c>
      <c r="J58" s="79"/>
      <c r="K58" s="43"/>
      <c r="L58" s="55"/>
      <c r="M58" s="2"/>
      <c r="N58" s="31"/>
    </row>
    <row r="59" spans="1:14" ht="40.5" customHeight="1" hidden="1">
      <c r="A59" s="67" t="s">
        <v>21</v>
      </c>
      <c r="B59" s="91" t="s">
        <v>19</v>
      </c>
      <c r="C59" s="99" t="s">
        <v>36</v>
      </c>
      <c r="D59" s="67"/>
      <c r="E59" s="67"/>
      <c r="F59" s="71">
        <f>F60+F61+F62</f>
        <v>1622.411</v>
      </c>
      <c r="G59" s="41">
        <f>G60+G61+G62</f>
        <v>1622.411</v>
      </c>
      <c r="H59" s="41"/>
      <c r="I59" s="71"/>
      <c r="J59" s="85"/>
      <c r="K59" s="56"/>
      <c r="L59" s="57"/>
      <c r="M59" s="2"/>
      <c r="N59" s="30">
        <f>N33+N35+N36+N37+N39+N40</f>
        <v>43808.770000000004</v>
      </c>
    </row>
    <row r="60" spans="1:14" ht="22.5" customHeight="1" hidden="1">
      <c r="A60" s="66"/>
      <c r="B60" s="73" t="s">
        <v>18</v>
      </c>
      <c r="C60" s="99"/>
      <c r="D60" s="66"/>
      <c r="E60" s="66"/>
      <c r="F60" s="68">
        <f>G60</f>
        <v>215.411</v>
      </c>
      <c r="G60" s="44">
        <v>215.411</v>
      </c>
      <c r="H60" s="44"/>
      <c r="I60" s="72"/>
      <c r="J60" s="79"/>
      <c r="K60" s="43"/>
      <c r="L60" s="53"/>
      <c r="M60" s="2"/>
      <c r="N60" s="2"/>
    </row>
    <row r="61" spans="1:14" ht="22.5" customHeight="1" hidden="1">
      <c r="A61" s="66"/>
      <c r="B61" s="73" t="s">
        <v>23</v>
      </c>
      <c r="C61" s="99"/>
      <c r="D61" s="66"/>
      <c r="E61" s="66"/>
      <c r="F61" s="68">
        <f>G61</f>
        <v>290</v>
      </c>
      <c r="G61" s="44">
        <v>290</v>
      </c>
      <c r="H61" s="44"/>
      <c r="I61" s="72"/>
      <c r="J61" s="80"/>
      <c r="K61" s="45"/>
      <c r="L61" s="49"/>
      <c r="M61" s="2"/>
      <c r="N61" s="2"/>
    </row>
    <row r="62" spans="1:14" ht="22.5" customHeight="1" hidden="1" thickBot="1">
      <c r="A62" s="66"/>
      <c r="B62" s="73" t="s">
        <v>30</v>
      </c>
      <c r="C62" s="99"/>
      <c r="D62" s="66"/>
      <c r="E62" s="66"/>
      <c r="F62" s="68">
        <f>G62+H62+I62+J62+K62+L62</f>
        <v>1117</v>
      </c>
      <c r="G62" s="44">
        <f>1232-115</f>
        <v>1117</v>
      </c>
      <c r="H62" s="44"/>
      <c r="I62" s="72"/>
      <c r="J62" s="83"/>
      <c r="K62" s="51"/>
      <c r="L62" s="52"/>
      <c r="M62" s="2"/>
      <c r="N62" s="2"/>
    </row>
    <row r="63" spans="1:14" ht="54" customHeight="1" hidden="1" thickBot="1">
      <c r="A63" s="67" t="s">
        <v>31</v>
      </c>
      <c r="B63" s="91" t="s">
        <v>32</v>
      </c>
      <c r="C63" s="67" t="s">
        <v>37</v>
      </c>
      <c r="D63" s="66"/>
      <c r="E63" s="66"/>
      <c r="F63" s="71">
        <f>G63+H63+I63+J63+K63+L63</f>
        <v>37.065</v>
      </c>
      <c r="G63" s="44">
        <f>34.594+2.406+0.065</f>
        <v>37.065</v>
      </c>
      <c r="H63" s="44"/>
      <c r="I63" s="72"/>
      <c r="J63" s="86"/>
      <c r="K63" s="58"/>
      <c r="L63" s="59"/>
      <c r="M63" s="2"/>
      <c r="N63" s="2"/>
    </row>
    <row r="64" spans="1:14" ht="27.75" customHeight="1" hidden="1" thickBot="1">
      <c r="A64" s="67" t="s">
        <v>35</v>
      </c>
      <c r="B64" s="91" t="s">
        <v>38</v>
      </c>
      <c r="C64" s="66" t="s">
        <v>37</v>
      </c>
      <c r="D64" s="66"/>
      <c r="E64" s="66"/>
      <c r="F64" s="71">
        <f>G64+H64+I64+J64+K64+L64</f>
        <v>267.5</v>
      </c>
      <c r="G64" s="44">
        <v>220</v>
      </c>
      <c r="H64" s="44"/>
      <c r="I64" s="72">
        <f>500+47.5-500</f>
        <v>47.5</v>
      </c>
      <c r="J64" s="86">
        <v>0</v>
      </c>
      <c r="K64" s="58">
        <v>0</v>
      </c>
      <c r="L64" s="59"/>
      <c r="M64" s="2"/>
      <c r="N64" s="2"/>
    </row>
    <row r="65" spans="1:14" ht="36.75" customHeight="1" hidden="1" thickBot="1">
      <c r="A65" s="67" t="s">
        <v>48</v>
      </c>
      <c r="B65" s="91" t="s">
        <v>49</v>
      </c>
      <c r="C65" s="66" t="s">
        <v>37</v>
      </c>
      <c r="D65" s="66"/>
      <c r="E65" s="66"/>
      <c r="F65" s="71">
        <f>G65+H65+I65+J65+K65+L65</f>
        <v>1500</v>
      </c>
      <c r="G65" s="44"/>
      <c r="H65" s="44">
        <v>1500</v>
      </c>
      <c r="I65" s="72">
        <f>1500-1500</f>
        <v>0</v>
      </c>
      <c r="J65" s="86">
        <v>0</v>
      </c>
      <c r="K65" s="58">
        <v>0</v>
      </c>
      <c r="L65" s="59"/>
      <c r="M65" s="2"/>
      <c r="N65" s="2"/>
    </row>
    <row r="66" spans="1:14" ht="31.5" customHeight="1">
      <c r="A66" s="66"/>
      <c r="B66" s="91" t="s">
        <v>13</v>
      </c>
      <c r="C66" s="66"/>
      <c r="D66" s="66"/>
      <c r="E66" s="67"/>
      <c r="F66" s="71">
        <f>F69+F70+F71</f>
        <v>275338.65599999996</v>
      </c>
      <c r="G66" s="41">
        <f aca="true" t="shared" si="1" ref="G66:L66">G69+G71</f>
        <v>48986.111999999994</v>
      </c>
      <c r="H66" s="41">
        <f t="shared" si="1"/>
        <v>17462.729</v>
      </c>
      <c r="I66" s="71">
        <f>I69+I70+I71</f>
        <v>79523.441</v>
      </c>
      <c r="J66" s="76">
        <f t="shared" si="1"/>
        <v>112466.37399999998</v>
      </c>
      <c r="K66" s="37">
        <f t="shared" si="1"/>
        <v>6900</v>
      </c>
      <c r="L66" s="60">
        <f t="shared" si="1"/>
        <v>10000</v>
      </c>
      <c r="M66" s="16"/>
      <c r="N66" s="2"/>
    </row>
    <row r="67" spans="1:14" ht="24.75" customHeight="1" hidden="1" thickBot="1">
      <c r="A67" s="66"/>
      <c r="B67" s="67" t="s">
        <v>2</v>
      </c>
      <c r="C67" s="67"/>
      <c r="D67" s="67"/>
      <c r="E67" s="67">
        <v>40404.4</v>
      </c>
      <c r="F67" s="71"/>
      <c r="G67" s="41"/>
      <c r="H67" s="41"/>
      <c r="I67" s="75"/>
      <c r="J67" s="78"/>
      <c r="K67" s="61"/>
      <c r="L67" s="62"/>
      <c r="M67" s="9"/>
      <c r="N67" s="2"/>
    </row>
    <row r="68" spans="1:14" ht="16.5" customHeight="1" hidden="1" thickBot="1">
      <c r="A68" s="90"/>
      <c r="B68" s="67" t="s">
        <v>6</v>
      </c>
      <c r="C68" s="67"/>
      <c r="D68" s="70"/>
      <c r="E68" s="70"/>
      <c r="F68" s="75"/>
      <c r="G68" s="42"/>
      <c r="H68" s="42"/>
      <c r="I68" s="75"/>
      <c r="J68" s="78"/>
      <c r="K68" s="61"/>
      <c r="L68" s="62"/>
      <c r="M68" s="9"/>
      <c r="N68" s="2"/>
    </row>
    <row r="69" spans="1:14" ht="21.75" customHeight="1">
      <c r="A69" s="90"/>
      <c r="B69" s="74" t="s">
        <v>4</v>
      </c>
      <c r="C69" s="67"/>
      <c r="D69" s="70"/>
      <c r="E69" s="70"/>
      <c r="F69" s="71">
        <f>F12+F59+F63+F64+F65</f>
        <v>43872.464</v>
      </c>
      <c r="G69" s="41">
        <f>G12+G59+G63+G64</f>
        <v>5187.730999999999</v>
      </c>
      <c r="H69" s="41">
        <f>H12+H59+H63+H64+H65</f>
        <v>5209</v>
      </c>
      <c r="I69" s="71">
        <f>I12+I64</f>
        <v>8075.733000000001</v>
      </c>
      <c r="J69" s="87">
        <f>J12+J59+J63+J64+J65</f>
        <v>8500</v>
      </c>
      <c r="K69" s="44">
        <f>K12+K59+K63+K64+K65</f>
        <v>6900</v>
      </c>
      <c r="L69" s="63">
        <f>L12+L59+L63+L64+L65</f>
        <v>10000</v>
      </c>
      <c r="M69" s="9"/>
      <c r="N69" s="2"/>
    </row>
    <row r="70" spans="1:14" ht="16.5" customHeight="1" hidden="1">
      <c r="A70" s="90"/>
      <c r="B70" s="74" t="s">
        <v>10</v>
      </c>
      <c r="C70" s="67"/>
      <c r="D70" s="70"/>
      <c r="E70" s="70"/>
      <c r="F70" s="71">
        <f>G70+H70+I70+J70+K70+L70</f>
        <v>0</v>
      </c>
      <c r="G70" s="42"/>
      <c r="H70" s="42"/>
      <c r="I70" s="75">
        <f>I44</f>
        <v>0</v>
      </c>
      <c r="J70" s="78"/>
      <c r="K70" s="42"/>
      <c r="L70" s="62"/>
      <c r="M70" s="9"/>
      <c r="N70" s="2"/>
    </row>
    <row r="71" spans="1:14" ht="27.75" customHeight="1" thickBot="1">
      <c r="A71" s="90"/>
      <c r="B71" s="74" t="s">
        <v>5</v>
      </c>
      <c r="C71" s="67"/>
      <c r="D71" s="70"/>
      <c r="E71" s="70"/>
      <c r="F71" s="71">
        <f aca="true" t="shared" si="2" ref="F71:L71">F13</f>
        <v>231466.19199999998</v>
      </c>
      <c r="G71" s="41">
        <f>G13</f>
        <v>43798.380999999994</v>
      </c>
      <c r="H71" s="41">
        <f t="shared" si="2"/>
        <v>12253.729000000001</v>
      </c>
      <c r="I71" s="71">
        <f t="shared" si="2"/>
        <v>71447.708</v>
      </c>
      <c r="J71" s="88">
        <f t="shared" si="2"/>
        <v>103966.37399999998</v>
      </c>
      <c r="K71" s="50">
        <f t="shared" si="2"/>
        <v>0</v>
      </c>
      <c r="L71" s="50">
        <f t="shared" si="2"/>
        <v>0</v>
      </c>
      <c r="M71" s="2"/>
      <c r="N71" s="2"/>
    </row>
    <row r="72" spans="1:14" ht="16.5">
      <c r="A72" s="92"/>
      <c r="B72" s="65"/>
      <c r="C72" s="65"/>
      <c r="D72" s="65"/>
      <c r="E72" s="65"/>
      <c r="F72" s="65"/>
      <c r="G72" s="65"/>
      <c r="H72" s="65"/>
      <c r="I72" s="93"/>
      <c r="J72" s="35"/>
      <c r="K72" s="35"/>
      <c r="L72" s="34"/>
      <c r="M72" s="2"/>
      <c r="N72" s="2"/>
    </row>
    <row r="73" spans="1:14" ht="16.5">
      <c r="A73" s="92"/>
      <c r="B73" s="65"/>
      <c r="C73" s="65"/>
      <c r="D73" s="65"/>
      <c r="E73" s="65"/>
      <c r="F73" s="93"/>
      <c r="G73" s="65"/>
      <c r="H73" s="65"/>
      <c r="I73" s="93"/>
      <c r="J73" s="35" t="s">
        <v>75</v>
      </c>
      <c r="K73" s="35"/>
      <c r="L73" s="34"/>
      <c r="M73" s="2"/>
      <c r="N73" s="2"/>
    </row>
    <row r="74" spans="1:14" ht="16.5">
      <c r="A74" s="92"/>
      <c r="B74" s="65"/>
      <c r="C74" s="65"/>
      <c r="D74" s="65"/>
      <c r="E74" s="65"/>
      <c r="F74" s="93"/>
      <c r="G74" s="65"/>
      <c r="H74" s="65"/>
      <c r="I74" s="64"/>
      <c r="J74" s="35" t="s">
        <v>76</v>
      </c>
      <c r="K74" s="35"/>
      <c r="L74" s="34"/>
      <c r="M74" s="2"/>
      <c r="N74" s="2"/>
    </row>
    <row r="75" spans="1:14" ht="16.5">
      <c r="A75" s="92"/>
      <c r="B75" s="65"/>
      <c r="C75" s="65"/>
      <c r="D75" s="65"/>
      <c r="E75" s="65"/>
      <c r="F75" s="93"/>
      <c r="G75" s="93"/>
      <c r="H75" s="65"/>
      <c r="I75" s="65"/>
      <c r="J75" s="35"/>
      <c r="K75" s="35"/>
      <c r="L75" s="34"/>
      <c r="M75" s="2"/>
      <c r="N75" s="2"/>
    </row>
    <row r="76" spans="1:14" ht="16.5">
      <c r="A76" s="92"/>
      <c r="B76" s="65"/>
      <c r="C76" s="65"/>
      <c r="D76" s="65"/>
      <c r="E76" s="65"/>
      <c r="F76" s="93"/>
      <c r="G76" s="65"/>
      <c r="H76" s="65"/>
      <c r="I76" s="93"/>
      <c r="J76" s="35" t="s">
        <v>77</v>
      </c>
      <c r="K76" s="35"/>
      <c r="L76" s="34"/>
      <c r="M76" s="2"/>
      <c r="N76" s="2"/>
    </row>
    <row r="77" spans="1:14" ht="16.5">
      <c r="A77" s="92"/>
      <c r="B77" s="65"/>
      <c r="C77" s="65"/>
      <c r="D77" s="65"/>
      <c r="E77" s="65"/>
      <c r="F77" s="65"/>
      <c r="G77" s="65"/>
      <c r="H77" s="65"/>
      <c r="I77" s="65"/>
      <c r="J77" s="35"/>
      <c r="K77" s="35"/>
      <c r="L77" s="34"/>
      <c r="M77" s="2"/>
      <c r="N77" s="2"/>
    </row>
    <row r="78" spans="1:14" ht="16.5">
      <c r="A78" s="92"/>
      <c r="B78" s="65"/>
      <c r="C78" s="65"/>
      <c r="D78" s="65"/>
      <c r="E78" s="65"/>
      <c r="F78" s="65"/>
      <c r="G78" s="65"/>
      <c r="H78" s="65"/>
      <c r="I78" s="65"/>
      <c r="J78" s="35"/>
      <c r="K78" s="35"/>
      <c r="L78" s="34"/>
      <c r="M78" s="2"/>
      <c r="N78" s="2"/>
    </row>
    <row r="79" spans="1:14" ht="16.5">
      <c r="A79" s="34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4"/>
      <c r="M79" s="2"/>
      <c r="N79" s="2"/>
    </row>
    <row r="80" spans="1:14" ht="16.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4"/>
      <c r="M80" s="2"/>
      <c r="N80" s="2"/>
    </row>
    <row r="81" spans="1:14" ht="16.5">
      <c r="A81" s="34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4"/>
      <c r="M81" s="2"/>
      <c r="N81" s="2"/>
    </row>
    <row r="82" spans="1:14" ht="16.5">
      <c r="A82" s="34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4"/>
      <c r="M82" s="2"/>
      <c r="N82" s="2"/>
    </row>
    <row r="83" spans="1:14" ht="16.5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4"/>
      <c r="M83" s="2"/>
      <c r="N83" s="2"/>
    </row>
    <row r="84" spans="1:14" ht="16.5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4"/>
      <c r="M84" s="2"/>
      <c r="N84" s="2"/>
    </row>
    <row r="85" spans="1:14" ht="16.5">
      <c r="A85" s="34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4"/>
      <c r="M85" s="2"/>
      <c r="N85" s="2"/>
    </row>
    <row r="86" spans="1:14" ht="16.5">
      <c r="A86" s="34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4"/>
      <c r="M86" s="2"/>
      <c r="N86" s="2"/>
    </row>
    <row r="87" spans="1:14" ht="16.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4"/>
      <c r="M87" s="2"/>
      <c r="N87" s="2"/>
    </row>
    <row r="88" spans="1:14" ht="16.5">
      <c r="A88" s="34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4"/>
      <c r="M88" s="2"/>
      <c r="N88" s="2"/>
    </row>
    <row r="89" spans="1:14" ht="16.5">
      <c r="A89" s="34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4"/>
      <c r="M89" s="2"/>
      <c r="N89" s="2"/>
    </row>
    <row r="90" spans="1:14" ht="16.5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4"/>
      <c r="M90" s="2"/>
      <c r="N90" s="2"/>
    </row>
    <row r="91" spans="1:14" ht="16.5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4"/>
      <c r="M91" s="2"/>
      <c r="N91" s="2"/>
    </row>
    <row r="92" spans="1:14" ht="16.5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4"/>
      <c r="M92" s="2"/>
      <c r="N92" s="2"/>
    </row>
    <row r="93" spans="1:14" ht="16.5">
      <c r="A93" s="34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4"/>
      <c r="M93" s="2"/>
      <c r="N93" s="2"/>
    </row>
    <row r="94" spans="1:14" ht="16.5">
      <c r="A94" s="34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4"/>
      <c r="M94" s="2"/>
      <c r="N94" s="2"/>
    </row>
    <row r="95" spans="1:14" ht="16.5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4"/>
      <c r="M95" s="2"/>
      <c r="N95" s="2"/>
    </row>
    <row r="96" spans="1:14" ht="16.5">
      <c r="A96" s="34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4"/>
      <c r="M96" s="2"/>
      <c r="N96" s="2"/>
    </row>
    <row r="97" spans="1:14" ht="16.5">
      <c r="A97" s="3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4"/>
      <c r="M97" s="2"/>
      <c r="N97" s="2"/>
    </row>
    <row r="98" spans="1:14" ht="16.5">
      <c r="A98" s="34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4"/>
      <c r="M98" s="2"/>
      <c r="N98" s="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M99" s="2"/>
      <c r="N99" s="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M100" s="2"/>
      <c r="N100" s="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M101" s="2"/>
      <c r="N101" s="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M102" s="2"/>
      <c r="N102" s="2"/>
    </row>
    <row r="103" spans="13:14" ht="12.75">
      <c r="M103" s="2"/>
      <c r="N103" s="2"/>
    </row>
    <row r="104" spans="13:14" ht="12.75">
      <c r="M104" s="2"/>
      <c r="N104" s="2"/>
    </row>
  </sheetData>
  <sheetProtection/>
  <mergeCells count="60">
    <mergeCell ref="I9:I11"/>
    <mergeCell ref="K9:K11"/>
    <mergeCell ref="J9:J11"/>
    <mergeCell ref="C59:C62"/>
    <mergeCell ref="B55:B56"/>
    <mergeCell ref="B15:B16"/>
    <mergeCell ref="A17:A18"/>
    <mergeCell ref="A21:A22"/>
    <mergeCell ref="B1:L1"/>
    <mergeCell ref="B2:L2"/>
    <mergeCell ref="B3:L3"/>
    <mergeCell ref="F4:L4"/>
    <mergeCell ref="L9:L11"/>
    <mergeCell ref="A29:A30"/>
    <mergeCell ref="B29:B30"/>
    <mergeCell ref="A31:A32"/>
    <mergeCell ref="D9:D11"/>
    <mergeCell ref="G9:G11"/>
    <mergeCell ref="B21:B22"/>
    <mergeCell ref="B12:B14"/>
    <mergeCell ref="A55:A56"/>
    <mergeCell ref="A53:A54"/>
    <mergeCell ref="A51:A52"/>
    <mergeCell ref="H9:H11"/>
    <mergeCell ref="B25:B26"/>
    <mergeCell ref="B41:B44"/>
    <mergeCell ref="B49:B50"/>
    <mergeCell ref="B38:B40"/>
    <mergeCell ref="A33:A35"/>
    <mergeCell ref="B33:B35"/>
    <mergeCell ref="A36:A37"/>
    <mergeCell ref="B45:B46"/>
    <mergeCell ref="B47:B48"/>
    <mergeCell ref="A45:A46"/>
    <mergeCell ref="B51:B52"/>
    <mergeCell ref="B53:B54"/>
    <mergeCell ref="A49:A50"/>
    <mergeCell ref="A47:A48"/>
    <mergeCell ref="A41:A44"/>
    <mergeCell ref="A38:A40"/>
    <mergeCell ref="B5:L5"/>
    <mergeCell ref="B6:L6"/>
    <mergeCell ref="F9:F11"/>
    <mergeCell ref="A19:A20"/>
    <mergeCell ref="B17:B18"/>
    <mergeCell ref="B19:B20"/>
    <mergeCell ref="A9:A11"/>
    <mergeCell ref="B9:B11"/>
    <mergeCell ref="C9:C11"/>
    <mergeCell ref="E9:E11"/>
    <mergeCell ref="A15:A16"/>
    <mergeCell ref="B36:B37"/>
    <mergeCell ref="F8:I8"/>
    <mergeCell ref="A23:A24"/>
    <mergeCell ref="B31:B32"/>
    <mergeCell ref="B27:B28"/>
    <mergeCell ref="A27:A28"/>
    <mergeCell ref="A25:A26"/>
    <mergeCell ref="B23:B24"/>
    <mergeCell ref="A12:A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7" sqref="B7:L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6.875" style="0" customWidth="1"/>
    <col min="4" max="5" width="0" style="0" hidden="1" customWidth="1"/>
    <col min="6" max="6" width="10.875" style="0" customWidth="1"/>
    <col min="7" max="7" width="9.875" style="0" customWidth="1"/>
    <col min="8" max="9" width="0" style="0" hidden="1" customWidth="1"/>
    <col min="10" max="10" width="11.25390625" style="0" hidden="1" customWidth="1"/>
    <col min="11" max="11" width="11.625" style="0" hidden="1" customWidth="1"/>
    <col min="12" max="12" width="11.875" style="0" hidden="1" customWidth="1"/>
  </cols>
  <sheetData>
    <row r="1" spans="2:12" ht="12.75">
      <c r="B1" s="4"/>
      <c r="C1" s="4"/>
      <c r="D1" s="4"/>
      <c r="E1" s="4"/>
      <c r="F1" s="4"/>
      <c r="G1" s="4"/>
      <c r="H1" s="4"/>
      <c r="I1" s="116" t="s">
        <v>7</v>
      </c>
      <c r="J1" s="116"/>
      <c r="K1" s="116"/>
      <c r="L1" s="116"/>
    </row>
    <row r="2" spans="2:12" ht="12.75">
      <c r="B2" s="4"/>
      <c r="C2" s="4"/>
      <c r="D2" s="4"/>
      <c r="E2" s="4"/>
      <c r="F2" s="116" t="s">
        <v>8</v>
      </c>
      <c r="G2" s="116"/>
      <c r="H2" s="116"/>
      <c r="I2" s="116"/>
      <c r="J2" s="116"/>
      <c r="K2" s="116"/>
      <c r="L2" s="116"/>
    </row>
    <row r="3" spans="2:12" ht="12.75">
      <c r="B3" s="4"/>
      <c r="C3" s="4"/>
      <c r="D3" s="4"/>
      <c r="E3" s="116" t="s">
        <v>9</v>
      </c>
      <c r="F3" s="116"/>
      <c r="G3" s="116"/>
      <c r="H3" s="116"/>
      <c r="I3" s="116"/>
      <c r="J3" s="116"/>
      <c r="K3" s="116"/>
      <c r="L3" s="116"/>
    </row>
    <row r="4" spans="2:12" ht="12.75">
      <c r="B4" s="4"/>
      <c r="C4" s="4"/>
      <c r="D4" s="4"/>
      <c r="E4" s="4"/>
      <c r="F4" s="117" t="s">
        <v>16</v>
      </c>
      <c r="G4" s="117"/>
      <c r="H4" s="117"/>
      <c r="I4" s="117"/>
      <c r="J4" s="117"/>
      <c r="K4" s="117"/>
      <c r="L4" s="117"/>
    </row>
    <row r="5" spans="10:11" ht="12.75">
      <c r="J5" s="3"/>
      <c r="K5" s="3"/>
    </row>
    <row r="7" spans="1:12" ht="13.5" thickBot="1">
      <c r="A7" s="1"/>
      <c r="B7" s="118" t="s">
        <v>12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2.75">
      <c r="A8" s="119" t="s">
        <v>3</v>
      </c>
      <c r="B8" s="121" t="s">
        <v>0</v>
      </c>
      <c r="C8" s="123" t="s">
        <v>22</v>
      </c>
      <c r="D8" s="126" t="s">
        <v>11</v>
      </c>
      <c r="E8" s="129" t="s">
        <v>1</v>
      </c>
      <c r="F8" s="138" t="s">
        <v>14</v>
      </c>
      <c r="G8" s="141">
        <v>2020</v>
      </c>
      <c r="H8" s="141">
        <v>2021</v>
      </c>
      <c r="I8" s="131">
        <v>2022</v>
      </c>
      <c r="J8" s="144">
        <v>2023</v>
      </c>
      <c r="K8" s="131">
        <v>2024</v>
      </c>
      <c r="L8" s="131">
        <v>2025</v>
      </c>
    </row>
    <row r="9" spans="1:12" ht="12.75">
      <c r="A9" s="120"/>
      <c r="B9" s="122"/>
      <c r="C9" s="124"/>
      <c r="D9" s="127"/>
      <c r="E9" s="130"/>
      <c r="F9" s="139"/>
      <c r="G9" s="142"/>
      <c r="H9" s="142"/>
      <c r="I9" s="132"/>
      <c r="J9" s="145"/>
      <c r="K9" s="132"/>
      <c r="L9" s="132"/>
    </row>
    <row r="10" spans="1:12" ht="31.5" customHeight="1">
      <c r="A10" s="120"/>
      <c r="B10" s="122"/>
      <c r="C10" s="125"/>
      <c r="D10" s="128"/>
      <c r="E10" s="130"/>
      <c r="F10" s="140"/>
      <c r="G10" s="143"/>
      <c r="H10" s="143"/>
      <c r="I10" s="133"/>
      <c r="J10" s="146"/>
      <c r="K10" s="133"/>
      <c r="L10" s="133"/>
    </row>
    <row r="11" spans="1:12" ht="12.75" hidden="1">
      <c r="A11" s="134" t="s">
        <v>20</v>
      </c>
      <c r="B11" s="136" t="s">
        <v>15</v>
      </c>
      <c r="C11" s="5" t="s">
        <v>17</v>
      </c>
      <c r="D11" s="5"/>
      <c r="E11" s="5"/>
      <c r="F11" s="17">
        <f>G11+H11+I11+J11+K11+L11</f>
        <v>38389.6</v>
      </c>
      <c r="G11" s="18">
        <v>2600</v>
      </c>
      <c r="H11" s="19">
        <v>2600</v>
      </c>
      <c r="I11" s="20">
        <v>2600</v>
      </c>
      <c r="J11" s="21">
        <v>10543.2</v>
      </c>
      <c r="K11" s="20">
        <v>10046.4</v>
      </c>
      <c r="L11" s="20">
        <v>10000</v>
      </c>
    </row>
    <row r="12" spans="1:12" ht="24" customHeight="1">
      <c r="A12" s="135"/>
      <c r="B12" s="137"/>
      <c r="C12" s="5" t="s">
        <v>5</v>
      </c>
      <c r="D12" s="5"/>
      <c r="E12" s="5"/>
      <c r="F12" s="17">
        <f>G12+H12+I12+J12+K12+L12</f>
        <v>9000</v>
      </c>
      <c r="G12" s="18">
        <v>9000</v>
      </c>
      <c r="H12" s="19"/>
      <c r="I12" s="20"/>
      <c r="J12" s="21"/>
      <c r="K12" s="20"/>
      <c r="L12" s="20"/>
    </row>
    <row r="13" spans="1:12" ht="42.75" customHeight="1">
      <c r="A13" s="12" t="s">
        <v>21</v>
      </c>
      <c r="B13" s="7" t="s">
        <v>19</v>
      </c>
      <c r="C13" s="5" t="s">
        <v>17</v>
      </c>
      <c r="D13" s="5"/>
      <c r="E13" s="5"/>
      <c r="F13" s="17">
        <f>G13+H13+I13+J13+K13+L13</f>
        <v>215.41</v>
      </c>
      <c r="G13" s="18">
        <f>G14</f>
        <v>215.41</v>
      </c>
      <c r="H13" s="19"/>
      <c r="I13" s="20"/>
      <c r="J13" s="21"/>
      <c r="K13" s="20"/>
      <c r="L13" s="20"/>
    </row>
    <row r="14" spans="1:12" ht="12.75">
      <c r="A14" s="12"/>
      <c r="B14" s="7" t="s">
        <v>18</v>
      </c>
      <c r="C14" s="5"/>
      <c r="D14" s="5"/>
      <c r="E14" s="5"/>
      <c r="F14" s="17">
        <f>G14</f>
        <v>215.41</v>
      </c>
      <c r="G14" s="18">
        <v>215.41</v>
      </c>
      <c r="H14" s="19"/>
      <c r="I14" s="20"/>
      <c r="J14" s="21"/>
      <c r="K14" s="20"/>
      <c r="L14" s="20"/>
    </row>
    <row r="15" spans="1:12" ht="12.75">
      <c r="A15" s="10"/>
      <c r="B15" s="6" t="s">
        <v>13</v>
      </c>
      <c r="C15" s="5"/>
      <c r="D15" s="5"/>
      <c r="E15" s="6"/>
      <c r="F15" s="22">
        <f aca="true" t="shared" si="0" ref="F15:L15">F11+F12+F13</f>
        <v>47605.01</v>
      </c>
      <c r="G15" s="22">
        <f t="shared" si="0"/>
        <v>11815.41</v>
      </c>
      <c r="H15" s="22">
        <f t="shared" si="0"/>
        <v>2600</v>
      </c>
      <c r="I15" s="22">
        <f t="shared" si="0"/>
        <v>2600</v>
      </c>
      <c r="J15" s="22">
        <f t="shared" si="0"/>
        <v>10543.2</v>
      </c>
      <c r="K15" s="22">
        <f t="shared" si="0"/>
        <v>10046.4</v>
      </c>
      <c r="L15" s="22">
        <f t="shared" si="0"/>
        <v>10000</v>
      </c>
    </row>
    <row r="16" spans="1:12" ht="12.75">
      <c r="A16" s="11"/>
      <c r="B16" s="5" t="s">
        <v>4</v>
      </c>
      <c r="C16" s="6"/>
      <c r="D16" s="14"/>
      <c r="E16" s="14"/>
      <c r="F16" s="17">
        <f>F11+F13</f>
        <v>38605.01</v>
      </c>
      <c r="G16" s="17">
        <f aca="true" t="shared" si="1" ref="G16:L16">G11+G13</f>
        <v>2815.41</v>
      </c>
      <c r="H16" s="17">
        <f t="shared" si="1"/>
        <v>2600</v>
      </c>
      <c r="I16" s="17">
        <f t="shared" si="1"/>
        <v>2600</v>
      </c>
      <c r="J16" s="17">
        <f t="shared" si="1"/>
        <v>10543.2</v>
      </c>
      <c r="K16" s="17">
        <f t="shared" si="1"/>
        <v>10046.4</v>
      </c>
      <c r="L16" s="17">
        <f t="shared" si="1"/>
        <v>10000</v>
      </c>
    </row>
    <row r="17" spans="1:12" ht="12.75" hidden="1">
      <c r="A17" s="13"/>
      <c r="B17" s="5" t="s">
        <v>10</v>
      </c>
      <c r="C17" s="6"/>
      <c r="D17" s="14"/>
      <c r="E17" s="14"/>
      <c r="F17" s="23"/>
      <c r="G17" s="23"/>
      <c r="H17" s="23"/>
      <c r="I17" s="23"/>
      <c r="J17" s="24"/>
      <c r="K17" s="24"/>
      <c r="L17" s="24"/>
    </row>
    <row r="18" spans="1:12" ht="21" customHeight="1">
      <c r="A18" s="27"/>
      <c r="B18" s="5" t="s">
        <v>5</v>
      </c>
      <c r="C18" s="6"/>
      <c r="D18" s="14"/>
      <c r="E18" s="14"/>
      <c r="F18" s="17">
        <f>G18+H18+I18+J18+K18+L18</f>
        <v>9000</v>
      </c>
      <c r="G18" s="26">
        <f aca="true" t="shared" si="2" ref="G18:L18">G12</f>
        <v>9000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ht="12.75">
      <c r="I21" s="25"/>
    </row>
  </sheetData>
  <sheetProtection/>
  <mergeCells count="19">
    <mergeCell ref="L8:L10"/>
    <mergeCell ref="A11:A12"/>
    <mergeCell ref="B11:B12"/>
    <mergeCell ref="F8:F10"/>
    <mergeCell ref="G8:G10"/>
    <mergeCell ref="H8:H10"/>
    <mergeCell ref="I8:I10"/>
    <mergeCell ref="J8:J10"/>
    <mergeCell ref="K8:K10"/>
    <mergeCell ref="I1:L1"/>
    <mergeCell ref="F2:L2"/>
    <mergeCell ref="E3:L3"/>
    <mergeCell ref="F4:L4"/>
    <mergeCell ref="B7:L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2022-11-08T20:38:59Z</cp:lastPrinted>
  <dcterms:created xsi:type="dcterms:W3CDTF">2015-10-13T06:55:41Z</dcterms:created>
  <dcterms:modified xsi:type="dcterms:W3CDTF">2022-11-10T09:04:58Z</dcterms:modified>
  <cp:category/>
  <cp:version/>
  <cp:contentType/>
  <cp:contentStatus/>
</cp:coreProperties>
</file>