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83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<sst xmlns="http://schemas.openxmlformats.org/spreadsheetml/2006/main" count="130" uniqueCount="62">
  <si>
    <t>п/п</t>
  </si>
  <si>
    <t>Наименование мероприятия</t>
  </si>
  <si>
    <t>Источники финансирования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</si>
  <si>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</si>
  <si>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</si>
  <si>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</si>
  <si>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</si>
  <si>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</si>
  <si>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</si>
  <si>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</si>
  <si>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</si>
  <si>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</si>
  <si>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</si>
  <si>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</si>
  <si>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</si>
  <si>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</si>
  <si>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</si>
  <si>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</si>
  <si>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</si>
  <si>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</si>
  <si>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</si>
  <si>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</si>
  <si>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</si>
  <si>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</si>
  <si>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</si>
  <si>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</si>
  <si>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</si>
  <si>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</si>
  <si>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</si>
  <si>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Основное мероприятие  Определение и поддержка приоритетныых направлений туристской деятельности</t>
  </si>
  <si>
    <t>районный бюджет</t>
  </si>
  <si>
    <t>областной бюджет</t>
  </si>
  <si>
    <t>6.1</t>
  </si>
  <si>
    <t>6.2</t>
  </si>
  <si>
    <t>7.</t>
  </si>
  <si>
    <t>Региональный проект "Культурная среда"</t>
  </si>
  <si>
    <t>иные источники</t>
  </si>
  <si>
    <r>
      <t>местный бюджет</t>
    </r>
    <r>
      <rPr>
        <b/>
        <sz val="10"/>
        <rFont val="Times New Roman"/>
        <family val="1"/>
      </rPr>
      <t xml:space="preserve"> (софинансирование)</t>
    </r>
  </si>
  <si>
    <r>
      <t>местный бюджет</t>
    </r>
    <r>
      <rPr>
        <sz val="10"/>
        <rFont val="Times New Roman"/>
        <family val="1"/>
      </rPr>
      <t xml:space="preserve"> (софинансирование)</t>
    </r>
  </si>
  <si>
    <t>Проведение мероприятий в сфере туризма</t>
  </si>
  <si>
    <t>7.1</t>
  </si>
  <si>
    <t>7.2</t>
  </si>
  <si>
    <t>Организация и проведение военно-исторического фестиваля "День Малоярославецкого сражения"</t>
  </si>
  <si>
    <t xml:space="preserve">Техническое оснащение муниципальных музеев </t>
  </si>
  <si>
    <t xml:space="preserve">Основное мероприятие  "Определение и поддержка приоритетных направлений туристической деятельности" </t>
  </si>
  <si>
    <t>Приложение 1</t>
  </si>
  <si>
    <t>к постановлению администрации</t>
  </si>
  <si>
    <t>Расходы на обеспечение деятельности (оказание услуг) муниципальных бюджетных учреждений                                         (Финансовое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культуры)</t>
  </si>
  <si>
    <t>Расходы на обеспечение деятельности (оказание услуг) муниципальных бюджетных учреждений                                                                                 (Финансовое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мероприятий)</t>
  </si>
  <si>
    <t>Расходы на обеспечение деятельности (оказание услуг) муниципальных бюджетных учреждений                                                        (Финансовое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мероприятий)</t>
  </si>
  <si>
    <t>иные источники (местный бюджет)</t>
  </si>
  <si>
    <t>Проведение мероприятий в сфере культуры                                                                             (Финансовое обеспечение  деятельности по созданию условий по организации общегородских культурно-массовых мероприяти)</t>
  </si>
  <si>
    <t>Расходы на обеспечение деятельности (оказание услуг) муниципальных казенных учреждений                                                 (Финансовое обеспечение выполнения муниципального задания муниципальным казенным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фондов)</t>
  </si>
  <si>
    <t>бюджеты</t>
  </si>
  <si>
    <t>Реконструкция и капитальный ремонт региональных и муниципальных музеев</t>
  </si>
  <si>
    <t>Итого  в т.ч. числе</t>
  </si>
  <si>
    <t>Всего</t>
  </si>
  <si>
    <t>итого бюджет</t>
  </si>
  <si>
    <t xml:space="preserve"> городское поселение "Город Малоярославец"</t>
  </si>
  <si>
    <t xml:space="preserve">муниципального образования </t>
  </si>
  <si>
    <t>Итого</t>
  </si>
  <si>
    <t>от 08 февраля № 811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</si>
</sst>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76" fontId="9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76" fontId="12" fillId="0" borderId="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7" fontId="9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/>
    </xf>
    <xf numFmtId="176" fontId="1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176" fontId="10" fillId="26" borderId="10" xfId="0" applyNumberFormat="1" applyFont="1" applyFill="1" applyBorder="1" applyAlignment="1">
      <alignment horizontal="center" vertical="top"/>
    </xf>
    <xf numFmtId="176" fontId="11" fillId="33" borderId="0" xfId="0" applyNumberFormat="1" applyFont="1" applyFill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9" fillId="0" borderId="10" xfId="0" applyFont="1" applyFill="1" applyBorder="1" applyAlignment="1">
      <alignment horizontal="left"/>
    </xf>
    <xf numFmtId="176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4" fontId="9" fillId="33" borderId="14" xfId="0" applyNumberFormat="1" applyFont="1" applyFill="1" applyBorder="1" applyAlignment="1">
      <alignment horizontal="center"/>
    </xf>
    <xf numFmtId="14" fontId="9" fillId="33" borderId="15" xfId="0" applyNumberFormat="1" applyFont="1" applyFill="1" applyBorder="1" applyAlignment="1">
      <alignment horizontal="center"/>
    </xf>
    <xf numFmtId="14" fontId="9" fillId="33" borderId="1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13" xfId="0" applyNumberFormat="1" applyBorder="1" applyAlignment="1">
      <alignment horizontal="center"/>
    </xf>
    <xf numFmtId="0" fontId="1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44">
      <selection activeCell="A7" sqref="A7:J7"/>
    </sheetView>
  </sheetViews>
  <sheetFormatPr defaultColWidth="9.00390625" defaultRowHeight="12.75"/>
  <cols>
    <col min="1" max="1" width="4.75390625" style="0" customWidth="1"/>
    <col min="2" max="2" width="36.625" style="0" customWidth="1"/>
    <col min="3" max="3" width="20.375" style="0" customWidth="1"/>
    <col min="4" max="4" width="12.625" style="0" customWidth="1"/>
    <col min="5" max="5" width="11.625" style="0" customWidth="1"/>
    <col min="6" max="6" width="11.875" style="0" customWidth="1"/>
    <col min="7" max="10" width="12.75390625" style="0" customWidth="1"/>
    <col min="11" max="11" width="11.125" style="0" hidden="1" customWidth="1"/>
    <col min="12" max="12" width="14.00390625" style="0" hidden="1" customWidth="1"/>
    <col min="13" max="13" width="6.25390625" style="0" hidden="1" customWidth="1"/>
    <col min="14" max="14" width="11.875" style="0" hidden="1" customWidth="1"/>
    <col min="15" max="15" width="13.00390625" style="0" hidden="1" customWidth="1"/>
  </cols>
  <sheetData>
    <row r="1" spans="1:10" ht="10.5" customHeight="1" hidden="1">
      <c r="A1" s="64"/>
      <c r="B1" s="64"/>
      <c r="C1" s="64"/>
      <c r="D1" s="64"/>
      <c r="E1" s="64"/>
      <c r="F1" s="64"/>
      <c r="G1" s="77"/>
      <c r="H1" s="77"/>
      <c r="I1" s="77"/>
      <c r="J1" s="64"/>
    </row>
    <row r="2" spans="1:10" ht="15.75" customHeight="1">
      <c r="A2" s="64"/>
      <c r="B2" s="64"/>
      <c r="C2" s="64"/>
      <c r="D2" s="64"/>
      <c r="E2" s="64"/>
      <c r="F2" s="64"/>
      <c r="G2" s="65"/>
      <c r="H2" s="65"/>
      <c r="I2" s="65"/>
      <c r="J2" s="66" t="s">
        <v>45</v>
      </c>
    </row>
    <row r="3" spans="1:10" ht="15.75" customHeight="1">
      <c r="A3" s="64"/>
      <c r="B3" s="64"/>
      <c r="C3" s="64"/>
      <c r="D3" s="64"/>
      <c r="E3" s="64"/>
      <c r="F3" s="64"/>
      <c r="G3" s="65"/>
      <c r="H3" s="65"/>
      <c r="I3" s="65"/>
      <c r="J3" s="66" t="s">
        <v>46</v>
      </c>
    </row>
    <row r="4" spans="1:10" ht="15.75" customHeight="1">
      <c r="A4" s="64"/>
      <c r="B4" s="64"/>
      <c r="C4" s="64"/>
      <c r="D4" s="64"/>
      <c r="E4" s="64"/>
      <c r="F4" s="64"/>
      <c r="G4" s="65"/>
      <c r="H4" s="65"/>
      <c r="I4" s="65"/>
      <c r="J4" s="66" t="s">
        <v>59</v>
      </c>
    </row>
    <row r="5" spans="1:10" ht="15.75" customHeight="1">
      <c r="A5" s="64"/>
      <c r="B5" s="64"/>
      <c r="C5" s="64"/>
      <c r="D5" s="64"/>
      <c r="E5" s="64"/>
      <c r="F5" s="64"/>
      <c r="G5" s="65"/>
      <c r="H5" s="65"/>
      <c r="I5" s="65"/>
      <c r="J5" s="66" t="s">
        <v>58</v>
      </c>
    </row>
    <row r="6" spans="1:10" ht="19.5" customHeight="1">
      <c r="A6" s="64"/>
      <c r="B6" s="64"/>
      <c r="C6" s="64"/>
      <c r="D6" s="64"/>
      <c r="E6" s="64"/>
      <c r="F6" s="64"/>
      <c r="G6" s="65"/>
      <c r="H6" s="96" t="s">
        <v>61</v>
      </c>
      <c r="I6" s="96"/>
      <c r="J6" s="96"/>
    </row>
    <row r="7" spans="1:14" ht="23.25" customHeight="1">
      <c r="A7" s="86" t="s">
        <v>28</v>
      </c>
      <c r="B7" s="86"/>
      <c r="C7" s="86"/>
      <c r="D7" s="86"/>
      <c r="E7" s="86"/>
      <c r="F7" s="86"/>
      <c r="G7" s="86"/>
      <c r="H7" s="86"/>
      <c r="I7" s="86"/>
      <c r="J7" s="86"/>
      <c r="K7" s="53"/>
      <c r="L7" s="53"/>
      <c r="M7" s="53"/>
      <c r="N7" s="53"/>
    </row>
    <row r="8" spans="1:14" ht="15" hidden="1">
      <c r="A8" s="53"/>
      <c r="B8" s="53"/>
      <c r="C8" s="53"/>
      <c r="D8" s="53"/>
      <c r="E8" s="53"/>
      <c r="F8" s="53"/>
      <c r="G8" s="78">
        <v>44965</v>
      </c>
      <c r="H8" s="79"/>
      <c r="I8" s="80"/>
      <c r="J8" s="54"/>
      <c r="K8" s="53"/>
      <c r="L8" s="53"/>
      <c r="M8" s="53"/>
      <c r="N8" s="53"/>
    </row>
    <row r="9" spans="1:14" ht="28.5">
      <c r="A9" s="55" t="s">
        <v>0</v>
      </c>
      <c r="B9" s="40" t="s">
        <v>1</v>
      </c>
      <c r="C9" s="50" t="s">
        <v>2</v>
      </c>
      <c r="D9" s="40">
        <v>2020</v>
      </c>
      <c r="E9" s="40">
        <v>2021</v>
      </c>
      <c r="F9" s="41">
        <v>2022</v>
      </c>
      <c r="G9" s="41">
        <v>2023</v>
      </c>
      <c r="H9" s="41">
        <v>2024</v>
      </c>
      <c r="I9" s="41">
        <v>2025</v>
      </c>
      <c r="J9" s="46" t="s">
        <v>14</v>
      </c>
      <c r="K9" s="47"/>
      <c r="L9" s="47"/>
      <c r="M9" s="53"/>
      <c r="N9" s="53"/>
    </row>
    <row r="10" spans="1:14" ht="18" customHeight="1">
      <c r="A10" s="81" t="s">
        <v>3</v>
      </c>
      <c r="B10" s="83" t="s">
        <v>16</v>
      </c>
      <c r="C10" s="51" t="s">
        <v>19</v>
      </c>
      <c r="D10" s="42">
        <f>D11+D13</f>
        <v>20306.455</v>
      </c>
      <c r="E10" s="42">
        <f aca="true" t="shared" si="0" ref="E10:J10">E11+E13</f>
        <v>19888.695</v>
      </c>
      <c r="F10" s="42">
        <f t="shared" si="0"/>
        <v>21350.165</v>
      </c>
      <c r="G10" s="42">
        <f t="shared" si="0"/>
        <v>22048.946</v>
      </c>
      <c r="H10" s="42">
        <f t="shared" si="0"/>
        <v>21614.515</v>
      </c>
      <c r="I10" s="42">
        <f t="shared" si="0"/>
        <v>21614.515</v>
      </c>
      <c r="J10" s="42">
        <f t="shared" si="0"/>
        <v>126823.291</v>
      </c>
      <c r="K10" s="60">
        <f>D10+E10+F10+G10+H10+I10</f>
        <v>126823.291</v>
      </c>
      <c r="L10" s="60">
        <f>J10-K10</f>
        <v>0</v>
      </c>
      <c r="M10" s="56"/>
      <c r="N10" s="47"/>
    </row>
    <row r="11" spans="1:14" ht="19.5" customHeight="1">
      <c r="A11" s="81"/>
      <c r="B11" s="83"/>
      <c r="C11" s="51" t="s">
        <v>57</v>
      </c>
      <c r="D11" s="42">
        <f aca="true" t="shared" si="1" ref="D11:J11">D14+D15</f>
        <v>20306.455</v>
      </c>
      <c r="E11" s="42">
        <f t="shared" si="1"/>
        <v>19888.695</v>
      </c>
      <c r="F11" s="42">
        <f t="shared" si="1"/>
        <v>17696</v>
      </c>
      <c r="G11" s="42">
        <f t="shared" si="1"/>
        <v>18458.28</v>
      </c>
      <c r="H11" s="42">
        <f t="shared" si="1"/>
        <v>18458.28</v>
      </c>
      <c r="I11" s="42">
        <f t="shared" si="1"/>
        <v>18458.28</v>
      </c>
      <c r="J11" s="42">
        <f t="shared" si="1"/>
        <v>113265.98999999999</v>
      </c>
      <c r="K11" s="60">
        <f aca="true" t="shared" si="2" ref="K11:K54">D11+E11+F11+G11+H11+I11</f>
        <v>113265.98999999999</v>
      </c>
      <c r="L11" s="60">
        <f aca="true" t="shared" si="3" ref="L11:L54">J11-K11</f>
        <v>0</v>
      </c>
      <c r="M11" s="56"/>
      <c r="N11" s="47"/>
    </row>
    <row r="12" spans="1:14" ht="21" customHeight="1" hidden="1">
      <c r="A12" s="81"/>
      <c r="B12" s="83"/>
      <c r="C12" s="71"/>
      <c r="D12" s="42"/>
      <c r="E12" s="42"/>
      <c r="F12" s="42"/>
      <c r="G12" s="42"/>
      <c r="H12" s="42"/>
      <c r="I12" s="42"/>
      <c r="J12" s="42"/>
      <c r="K12" s="60">
        <f t="shared" si="2"/>
        <v>0</v>
      </c>
      <c r="L12" s="60">
        <f t="shared" si="3"/>
        <v>0</v>
      </c>
      <c r="M12" s="56"/>
      <c r="N12" s="47"/>
    </row>
    <row r="13" spans="1:14" ht="21" customHeight="1">
      <c r="A13" s="81"/>
      <c r="B13" s="83"/>
      <c r="C13" s="51" t="s">
        <v>36</v>
      </c>
      <c r="D13" s="42">
        <f>D16</f>
        <v>0</v>
      </c>
      <c r="E13" s="42">
        <f aca="true" t="shared" si="4" ref="E13:J13">E16</f>
        <v>0</v>
      </c>
      <c r="F13" s="42">
        <f t="shared" si="4"/>
        <v>3654.165</v>
      </c>
      <c r="G13" s="42">
        <f t="shared" si="4"/>
        <v>3590.6659999999997</v>
      </c>
      <c r="H13" s="42">
        <f t="shared" si="4"/>
        <v>3156.235</v>
      </c>
      <c r="I13" s="42">
        <f t="shared" si="4"/>
        <v>3156.235</v>
      </c>
      <c r="J13" s="42">
        <f t="shared" si="4"/>
        <v>13557.301000000001</v>
      </c>
      <c r="K13" s="60">
        <f t="shared" si="2"/>
        <v>13557.301000000001</v>
      </c>
      <c r="L13" s="60">
        <f t="shared" si="3"/>
        <v>0</v>
      </c>
      <c r="M13" s="56"/>
      <c r="N13" s="47"/>
    </row>
    <row r="14" spans="1:14" ht="34.5" customHeight="1">
      <c r="A14" s="87" t="s">
        <v>17</v>
      </c>
      <c r="B14" s="82" t="s">
        <v>47</v>
      </c>
      <c r="C14" s="52" t="s">
        <v>13</v>
      </c>
      <c r="D14" s="43">
        <f>(8360+7892+100+2450+904.455)-3354.455+3354.455</f>
        <v>19706.455</v>
      </c>
      <c r="E14" s="43">
        <f>(8611+8130+2486+656.235+5.46)-3142.235+3142.235</f>
        <v>19888.695</v>
      </c>
      <c r="F14" s="43">
        <f>21368.165-3672.165</f>
        <v>17696</v>
      </c>
      <c r="G14" s="43">
        <v>18458.28</v>
      </c>
      <c r="H14" s="43">
        <v>18458.28</v>
      </c>
      <c r="I14" s="43">
        <v>18458.28</v>
      </c>
      <c r="J14" s="43">
        <f>D14+E14+F14+G14+H14+I14</f>
        <v>112665.98999999999</v>
      </c>
      <c r="K14" s="60">
        <f t="shared" si="2"/>
        <v>112665.98999999999</v>
      </c>
      <c r="L14" s="60">
        <f t="shared" si="3"/>
        <v>0</v>
      </c>
      <c r="M14" s="47"/>
      <c r="N14" s="47"/>
    </row>
    <row r="15" spans="1:14" ht="51.75" customHeight="1">
      <c r="A15" s="87"/>
      <c r="B15" s="82"/>
      <c r="C15" s="52" t="s">
        <v>30</v>
      </c>
      <c r="D15" s="43">
        <v>600</v>
      </c>
      <c r="E15" s="43"/>
      <c r="F15" s="43"/>
      <c r="G15" s="43"/>
      <c r="H15" s="43"/>
      <c r="I15" s="43"/>
      <c r="J15" s="43">
        <f>D15+E15+F15+G15+H15+I15</f>
        <v>600</v>
      </c>
      <c r="K15" s="60">
        <f t="shared" si="2"/>
        <v>600</v>
      </c>
      <c r="L15" s="60">
        <f t="shared" si="3"/>
        <v>0</v>
      </c>
      <c r="M15" s="47"/>
      <c r="N15" s="47">
        <v>17696</v>
      </c>
    </row>
    <row r="16" spans="1:14" ht="36" customHeight="1">
      <c r="A16" s="87"/>
      <c r="B16" s="82"/>
      <c r="C16" s="52" t="s">
        <v>36</v>
      </c>
      <c r="D16" s="43"/>
      <c r="E16" s="43"/>
      <c r="F16" s="43">
        <f>2882.014+772.151</f>
        <v>3654.165</v>
      </c>
      <c r="G16" s="43">
        <f>2790.727+799.939</f>
        <v>3590.6659999999997</v>
      </c>
      <c r="H16" s="43">
        <f>2500+656.235</f>
        <v>3156.235</v>
      </c>
      <c r="I16" s="43">
        <f>2500+656.235</f>
        <v>3156.235</v>
      </c>
      <c r="J16" s="43">
        <f>D16+E16+F16+G16+H16+I16</f>
        <v>13557.301000000001</v>
      </c>
      <c r="K16" s="60">
        <f t="shared" si="2"/>
        <v>13557.301000000001</v>
      </c>
      <c r="L16" s="60">
        <f t="shared" si="3"/>
        <v>0</v>
      </c>
      <c r="M16" s="47"/>
      <c r="N16" s="60">
        <f>F14-N15</f>
        <v>0</v>
      </c>
    </row>
    <row r="17" spans="1:14" ht="33" customHeight="1">
      <c r="A17" s="41" t="s">
        <v>4</v>
      </c>
      <c r="B17" s="58" t="s">
        <v>18</v>
      </c>
      <c r="C17" s="51" t="s">
        <v>19</v>
      </c>
      <c r="D17" s="42">
        <f>D18</f>
        <v>8562.166</v>
      </c>
      <c r="E17" s="42">
        <f aca="true" t="shared" si="5" ref="E17:J17">E18</f>
        <v>8820</v>
      </c>
      <c r="F17" s="42">
        <f t="shared" si="5"/>
        <v>9205.953</v>
      </c>
      <c r="G17" s="42">
        <f t="shared" si="5"/>
        <v>9082.495</v>
      </c>
      <c r="H17" s="42">
        <f t="shared" si="5"/>
        <v>9082.495</v>
      </c>
      <c r="I17" s="42">
        <f t="shared" si="5"/>
        <v>9082.495</v>
      </c>
      <c r="J17" s="42">
        <f t="shared" si="5"/>
        <v>53835.60400000001</v>
      </c>
      <c r="K17" s="60">
        <f t="shared" si="2"/>
        <v>53835.60400000001</v>
      </c>
      <c r="L17" s="60">
        <f t="shared" si="3"/>
        <v>0</v>
      </c>
      <c r="M17" s="47"/>
      <c r="N17" s="47"/>
    </row>
    <row r="18" spans="1:14" ht="140.25" customHeight="1">
      <c r="A18" s="57" t="s">
        <v>20</v>
      </c>
      <c r="B18" s="68" t="s">
        <v>52</v>
      </c>
      <c r="C18" s="52" t="s">
        <v>13</v>
      </c>
      <c r="D18" s="43">
        <v>8562.166</v>
      </c>
      <c r="E18" s="43">
        <v>8820</v>
      </c>
      <c r="F18" s="43">
        <f>8609+596.953</f>
        <v>9205.953</v>
      </c>
      <c r="G18" s="43">
        <v>9082.495</v>
      </c>
      <c r="H18" s="43">
        <v>9082.495</v>
      </c>
      <c r="I18" s="43">
        <v>9082.495</v>
      </c>
      <c r="J18" s="43">
        <f aca="true" t="shared" si="6" ref="J18:J29">D18+E18+F18+G18+H18+I18</f>
        <v>53835.60400000001</v>
      </c>
      <c r="K18" s="60">
        <f t="shared" si="2"/>
        <v>53835.60400000001</v>
      </c>
      <c r="L18" s="60">
        <f t="shared" si="3"/>
        <v>0</v>
      </c>
      <c r="M18" s="47"/>
      <c r="N18" s="47"/>
    </row>
    <row r="19" spans="1:14" ht="39.75" customHeight="1" hidden="1">
      <c r="A19" s="57"/>
      <c r="B19" s="44"/>
      <c r="C19" s="52"/>
      <c r="D19" s="43"/>
      <c r="E19" s="43"/>
      <c r="F19" s="43"/>
      <c r="G19" s="43"/>
      <c r="H19" s="43"/>
      <c r="I19" s="43"/>
      <c r="J19" s="43">
        <f t="shared" si="6"/>
        <v>0</v>
      </c>
      <c r="K19" s="60">
        <f t="shared" si="2"/>
        <v>0</v>
      </c>
      <c r="L19" s="60">
        <f t="shared" si="3"/>
        <v>0</v>
      </c>
      <c r="M19" s="47"/>
      <c r="N19" s="47"/>
    </row>
    <row r="20" spans="1:14" ht="26.25" customHeight="1">
      <c r="A20" s="85" t="s">
        <v>5</v>
      </c>
      <c r="B20" s="83" t="s">
        <v>21</v>
      </c>
      <c r="C20" s="51" t="s">
        <v>19</v>
      </c>
      <c r="D20" s="45">
        <f>D21+D22</f>
        <v>14649</v>
      </c>
      <c r="E20" s="45">
        <f aca="true" t="shared" si="7" ref="E20:J20">E21+E22</f>
        <v>15819.294000000002</v>
      </c>
      <c r="F20" s="45">
        <f t="shared" si="7"/>
        <v>16585.6</v>
      </c>
      <c r="G20" s="45">
        <f t="shared" si="7"/>
        <v>16932.518</v>
      </c>
      <c r="H20" s="45">
        <f t="shared" si="7"/>
        <v>16661.985</v>
      </c>
      <c r="I20" s="45">
        <f t="shared" si="7"/>
        <v>16661.985</v>
      </c>
      <c r="J20" s="45">
        <f t="shared" si="7"/>
        <v>97110.382</v>
      </c>
      <c r="K20" s="60">
        <f t="shared" si="2"/>
        <v>97310.382</v>
      </c>
      <c r="L20" s="60">
        <f t="shared" si="3"/>
        <v>-200</v>
      </c>
      <c r="M20" s="47"/>
      <c r="N20" s="47"/>
    </row>
    <row r="21" spans="1:14" ht="20.25" customHeight="1">
      <c r="A21" s="85"/>
      <c r="B21" s="83"/>
      <c r="C21" s="51" t="s">
        <v>57</v>
      </c>
      <c r="D21" s="45">
        <f aca="true" t="shared" si="8" ref="D21:I21">D23+D25</f>
        <v>14649</v>
      </c>
      <c r="E21" s="45">
        <f t="shared" si="8"/>
        <v>15819.294000000002</v>
      </c>
      <c r="F21" s="45">
        <f t="shared" si="8"/>
        <v>16103.662999999999</v>
      </c>
      <c r="G21" s="45">
        <f t="shared" si="8"/>
        <v>16650.585</v>
      </c>
      <c r="H21" s="45">
        <f t="shared" si="8"/>
        <v>16380.985</v>
      </c>
      <c r="I21" s="45">
        <f t="shared" si="8"/>
        <v>16380.985</v>
      </c>
      <c r="J21" s="45">
        <f t="shared" si="6"/>
        <v>95984.512</v>
      </c>
      <c r="K21" s="60"/>
      <c r="L21" s="60"/>
      <c r="M21" s="47"/>
      <c r="N21" s="47"/>
    </row>
    <row r="22" spans="1:14" ht="18" customHeight="1">
      <c r="A22" s="85"/>
      <c r="B22" s="83"/>
      <c r="C22" s="51" t="s">
        <v>36</v>
      </c>
      <c r="D22" s="45">
        <f>D26</f>
        <v>0</v>
      </c>
      <c r="E22" s="45">
        <f aca="true" t="shared" si="9" ref="E22:J22">E26</f>
        <v>0</v>
      </c>
      <c r="F22" s="45">
        <v>481.937</v>
      </c>
      <c r="G22" s="45">
        <f t="shared" si="9"/>
        <v>281.933</v>
      </c>
      <c r="H22" s="45">
        <f t="shared" si="9"/>
        <v>281</v>
      </c>
      <c r="I22" s="45">
        <f t="shared" si="9"/>
        <v>281</v>
      </c>
      <c r="J22" s="45">
        <f t="shared" si="9"/>
        <v>1125.87</v>
      </c>
      <c r="K22" s="60"/>
      <c r="L22" s="60"/>
      <c r="M22" s="47"/>
      <c r="N22" s="47"/>
    </row>
    <row r="23" spans="1:14" ht="39" customHeight="1">
      <c r="A23" s="87" t="s">
        <v>22</v>
      </c>
      <c r="B23" s="82" t="s">
        <v>48</v>
      </c>
      <c r="C23" s="52" t="s">
        <v>13</v>
      </c>
      <c r="D23" s="43">
        <f>(14250+399)</f>
        <v>14649</v>
      </c>
      <c r="E23" s="43">
        <f>(14670+399+250-700+0.7+0.5)</f>
        <v>14620.2</v>
      </c>
      <c r="F23" s="43">
        <f>(15808.937+300+276.663)-281.937</f>
        <v>16103.662999999999</v>
      </c>
      <c r="G23" s="43">
        <f>16380.985+269.6</f>
        <v>16650.585</v>
      </c>
      <c r="H23" s="43">
        <v>16380.985</v>
      </c>
      <c r="I23" s="43">
        <v>16380.985</v>
      </c>
      <c r="J23" s="43">
        <f t="shared" si="6"/>
        <v>94785.41799999999</v>
      </c>
      <c r="K23" s="60">
        <f t="shared" si="2"/>
        <v>94785.41799999999</v>
      </c>
      <c r="L23" s="60">
        <f t="shared" si="3"/>
        <v>0</v>
      </c>
      <c r="M23" s="47"/>
      <c r="N23" s="69">
        <f>269.6</f>
        <v>269.6</v>
      </c>
    </row>
    <row r="24" spans="1:14" ht="42.75" customHeight="1" hidden="1">
      <c r="A24" s="87"/>
      <c r="B24" s="82"/>
      <c r="C24" s="52"/>
      <c r="D24" s="43"/>
      <c r="E24" s="43"/>
      <c r="F24" s="43"/>
      <c r="G24" s="43"/>
      <c r="H24" s="43"/>
      <c r="I24" s="43"/>
      <c r="J24" s="43">
        <f t="shared" si="6"/>
        <v>0</v>
      </c>
      <c r="K24" s="60">
        <f t="shared" si="2"/>
        <v>0</v>
      </c>
      <c r="L24" s="60">
        <f t="shared" si="3"/>
        <v>0</v>
      </c>
      <c r="M24" s="47"/>
      <c r="N24" s="47"/>
    </row>
    <row r="25" spans="1:14" ht="36" customHeight="1">
      <c r="A25" s="87"/>
      <c r="B25" s="82"/>
      <c r="C25" s="52" t="s">
        <v>31</v>
      </c>
      <c r="D25" s="43"/>
      <c r="E25" s="43">
        <f>699.3+499.794</f>
        <v>1199.094</v>
      </c>
      <c r="F25" s="43"/>
      <c r="G25" s="43"/>
      <c r="H25" s="43"/>
      <c r="I25" s="43"/>
      <c r="J25" s="43">
        <f t="shared" si="6"/>
        <v>1199.094</v>
      </c>
      <c r="K25" s="60">
        <f t="shared" si="2"/>
        <v>1199.094</v>
      </c>
      <c r="L25" s="60">
        <f t="shared" si="3"/>
        <v>0</v>
      </c>
      <c r="M25" s="47"/>
      <c r="N25" s="60"/>
    </row>
    <row r="26" spans="1:14" ht="55.5" customHeight="1">
      <c r="A26" s="87"/>
      <c r="B26" s="82"/>
      <c r="C26" s="52" t="s">
        <v>36</v>
      </c>
      <c r="D26" s="43"/>
      <c r="E26" s="43"/>
      <c r="F26" s="43">
        <v>281.937</v>
      </c>
      <c r="G26" s="43">
        <v>281.933</v>
      </c>
      <c r="H26" s="43">
        <v>281</v>
      </c>
      <c r="I26" s="43">
        <v>281</v>
      </c>
      <c r="J26" s="43">
        <f t="shared" si="6"/>
        <v>1125.87</v>
      </c>
      <c r="K26" s="60">
        <f t="shared" si="2"/>
        <v>1125.87</v>
      </c>
      <c r="L26" s="60">
        <f t="shared" si="3"/>
        <v>0</v>
      </c>
      <c r="M26" s="47"/>
      <c r="N26" s="47"/>
    </row>
    <row r="27" spans="1:14" ht="63.75" customHeight="1">
      <c r="A27" s="41" t="s">
        <v>6</v>
      </c>
      <c r="B27" s="58" t="s">
        <v>23</v>
      </c>
      <c r="C27" s="51" t="s">
        <v>19</v>
      </c>
      <c r="D27" s="45">
        <f aca="true" t="shared" si="10" ref="D27:I27">D28+D29</f>
        <v>15343.427</v>
      </c>
      <c r="E27" s="45">
        <f t="shared" si="10"/>
        <v>13780.191</v>
      </c>
      <c r="F27" s="45">
        <f t="shared" si="10"/>
        <v>12128.274</v>
      </c>
      <c r="G27" s="45">
        <f t="shared" si="10"/>
        <v>10366.614</v>
      </c>
      <c r="H27" s="45">
        <f t="shared" si="10"/>
        <v>10144.619999999999</v>
      </c>
      <c r="I27" s="45">
        <f t="shared" si="10"/>
        <v>10144.619999999999</v>
      </c>
      <c r="J27" s="45">
        <f t="shared" si="6"/>
        <v>71907.746</v>
      </c>
      <c r="K27" s="60">
        <f t="shared" si="2"/>
        <v>71907.746</v>
      </c>
      <c r="L27" s="60">
        <f t="shared" si="3"/>
        <v>0</v>
      </c>
      <c r="M27" s="47"/>
      <c r="N27" s="47"/>
    </row>
    <row r="28" spans="1:15" ht="81.75" customHeight="1">
      <c r="A28" s="87" t="s">
        <v>26</v>
      </c>
      <c r="B28" s="82" t="s">
        <v>49</v>
      </c>
      <c r="C28" s="52" t="s">
        <v>13</v>
      </c>
      <c r="D28" s="43">
        <f>(5280.427+600+9463)-9463+9463</f>
        <v>15343.427</v>
      </c>
      <c r="E28" s="43">
        <f>(4520+8764+496.191)-8764+8764</f>
        <v>13780.191</v>
      </c>
      <c r="F28" s="43">
        <f>(13485.8+1772.137+99+201.42)-8761.8</f>
        <v>6796.557000000001</v>
      </c>
      <c r="G28" s="43">
        <f>4983.82+99</f>
        <v>5082.82</v>
      </c>
      <c r="H28" s="43">
        <v>4983.82</v>
      </c>
      <c r="I28" s="43">
        <v>4983.82</v>
      </c>
      <c r="J28" s="43">
        <f t="shared" si="6"/>
        <v>50970.635</v>
      </c>
      <c r="K28" s="60">
        <f t="shared" si="2"/>
        <v>50970.635</v>
      </c>
      <c r="L28" s="60">
        <f t="shared" si="3"/>
        <v>0</v>
      </c>
      <c r="M28" s="47"/>
      <c r="N28" s="47">
        <v>6796.557</v>
      </c>
      <c r="O28">
        <v>5880427.17</v>
      </c>
    </row>
    <row r="29" spans="1:15" ht="36" customHeight="1">
      <c r="A29" s="87"/>
      <c r="B29" s="82"/>
      <c r="C29" s="52" t="s">
        <v>36</v>
      </c>
      <c r="D29" s="43"/>
      <c r="E29" s="43"/>
      <c r="F29" s="43">
        <f>8761.8-3430.083</f>
        <v>5331.716999999999</v>
      </c>
      <c r="G29" s="43">
        <f>5160.8+122.994</f>
        <v>5283.794</v>
      </c>
      <c r="H29" s="43">
        <v>5160.8</v>
      </c>
      <c r="I29" s="43">
        <v>5160.8</v>
      </c>
      <c r="J29" s="43">
        <f t="shared" si="6"/>
        <v>20937.110999999997</v>
      </c>
      <c r="K29" s="60">
        <f t="shared" si="2"/>
        <v>20937.110999999997</v>
      </c>
      <c r="L29" s="60">
        <f t="shared" si="3"/>
        <v>0</v>
      </c>
      <c r="M29" s="47"/>
      <c r="N29" s="60">
        <f>F28-N28</f>
        <v>0</v>
      </c>
      <c r="O29" s="72">
        <v>5331.717</v>
      </c>
    </row>
    <row r="30" spans="1:14" ht="44.25" customHeight="1">
      <c r="A30" s="41" t="s">
        <v>7</v>
      </c>
      <c r="B30" s="58" t="s">
        <v>25</v>
      </c>
      <c r="C30" s="51" t="s">
        <v>19</v>
      </c>
      <c r="D30" s="45">
        <f aca="true" t="shared" si="11" ref="D30:I30">D31</f>
        <v>430</v>
      </c>
      <c r="E30" s="45">
        <f t="shared" si="11"/>
        <v>430</v>
      </c>
      <c r="F30" s="45">
        <f t="shared" si="11"/>
        <v>592</v>
      </c>
      <c r="G30" s="45">
        <f t="shared" si="11"/>
        <v>501.9</v>
      </c>
      <c r="H30" s="45">
        <f t="shared" si="11"/>
        <v>480</v>
      </c>
      <c r="I30" s="45">
        <f t="shared" si="11"/>
        <v>480</v>
      </c>
      <c r="J30" s="45">
        <f>I30+H30+G30+F30+E30+D30</f>
        <v>2913.9</v>
      </c>
      <c r="K30" s="60">
        <f t="shared" si="2"/>
        <v>2913.9</v>
      </c>
      <c r="L30" s="60">
        <f t="shared" si="3"/>
        <v>0</v>
      </c>
      <c r="M30" s="47"/>
      <c r="N30" s="47"/>
    </row>
    <row r="31" spans="1:14" ht="93.75" customHeight="1">
      <c r="A31" s="46" t="s">
        <v>24</v>
      </c>
      <c r="B31" s="44" t="s">
        <v>51</v>
      </c>
      <c r="C31" s="52" t="s">
        <v>13</v>
      </c>
      <c r="D31" s="43">
        <v>430</v>
      </c>
      <c r="E31" s="43">
        <v>430</v>
      </c>
      <c r="F31" s="43">
        <f>445-18+165</f>
        <v>592</v>
      </c>
      <c r="G31" s="43">
        <f>480+21.9</f>
        <v>501.9</v>
      </c>
      <c r="H31" s="43">
        <v>480</v>
      </c>
      <c r="I31" s="43">
        <v>480</v>
      </c>
      <c r="J31" s="43">
        <f>I31+H31+G31+F31+E31+D31</f>
        <v>2913.9</v>
      </c>
      <c r="K31" s="60">
        <f t="shared" si="2"/>
        <v>2913.9</v>
      </c>
      <c r="L31" s="60">
        <f t="shared" si="3"/>
        <v>0</v>
      </c>
      <c r="M31" s="47"/>
      <c r="N31" s="47"/>
    </row>
    <row r="32" spans="1:14" ht="18" customHeight="1">
      <c r="A32" s="81" t="s">
        <v>15</v>
      </c>
      <c r="B32" s="83" t="s">
        <v>35</v>
      </c>
      <c r="C32" s="51" t="s">
        <v>19</v>
      </c>
      <c r="D32" s="43"/>
      <c r="E32" s="43"/>
      <c r="F32" s="43"/>
      <c r="G32" s="45">
        <f>G33+G34+G35</f>
        <v>38379.616</v>
      </c>
      <c r="H32" s="45">
        <f>H33+H34+H35</f>
        <v>4550.224</v>
      </c>
      <c r="I32" s="45">
        <f>I33+I34+I35</f>
        <v>2000</v>
      </c>
      <c r="J32" s="45">
        <f>J33+J34+J35</f>
        <v>44929.84</v>
      </c>
      <c r="K32" s="60">
        <f t="shared" si="2"/>
        <v>44929.840000000004</v>
      </c>
      <c r="L32" s="60">
        <f t="shared" si="3"/>
        <v>0</v>
      </c>
      <c r="M32" s="47"/>
      <c r="N32" s="47"/>
    </row>
    <row r="33" spans="1:14" ht="30.75" customHeight="1">
      <c r="A33" s="81"/>
      <c r="B33" s="83"/>
      <c r="C33" s="51" t="s">
        <v>37</v>
      </c>
      <c r="D33" s="43"/>
      <c r="E33" s="43"/>
      <c r="F33" s="43"/>
      <c r="G33" s="43">
        <f aca="true" t="shared" si="12" ref="G33:I34">G36+G39</f>
        <v>1829.331</v>
      </c>
      <c r="H33" s="43">
        <f t="shared" si="12"/>
        <v>283.358</v>
      </c>
      <c r="I33" s="43">
        <f t="shared" si="12"/>
        <v>0</v>
      </c>
      <c r="J33" s="43">
        <f aca="true" t="shared" si="13" ref="J33:J40">I33+H33+G33+F33+E33+D33</f>
        <v>2112.689</v>
      </c>
      <c r="K33" s="60">
        <f t="shared" si="2"/>
        <v>2112.689</v>
      </c>
      <c r="L33" s="60">
        <f t="shared" si="3"/>
        <v>0</v>
      </c>
      <c r="M33" s="47"/>
      <c r="N33" s="47"/>
    </row>
    <row r="34" spans="1:14" ht="16.5" customHeight="1">
      <c r="A34" s="81"/>
      <c r="B34" s="83"/>
      <c r="C34" s="51" t="s">
        <v>31</v>
      </c>
      <c r="D34" s="43"/>
      <c r="E34" s="43"/>
      <c r="F34" s="43"/>
      <c r="G34" s="43">
        <f t="shared" si="12"/>
        <v>31985.662</v>
      </c>
      <c r="H34" s="43">
        <f t="shared" si="12"/>
        <v>2550.224</v>
      </c>
      <c r="I34" s="43">
        <f t="shared" si="12"/>
        <v>0</v>
      </c>
      <c r="J34" s="43">
        <f t="shared" si="13"/>
        <v>34535.886</v>
      </c>
      <c r="K34" s="60">
        <f t="shared" si="2"/>
        <v>34535.886</v>
      </c>
      <c r="L34" s="60">
        <f t="shared" si="3"/>
        <v>0</v>
      </c>
      <c r="M34" s="47"/>
      <c r="N34" s="47"/>
    </row>
    <row r="35" spans="1:14" ht="16.5" customHeight="1">
      <c r="A35" s="81"/>
      <c r="B35" s="83"/>
      <c r="C35" s="51" t="s">
        <v>13</v>
      </c>
      <c r="D35" s="43"/>
      <c r="E35" s="43"/>
      <c r="F35" s="43"/>
      <c r="G35" s="43">
        <f>G38</f>
        <v>4564.623</v>
      </c>
      <c r="H35" s="43">
        <f>H38</f>
        <v>1716.642</v>
      </c>
      <c r="I35" s="43">
        <f>I38</f>
        <v>2000</v>
      </c>
      <c r="J35" s="43">
        <f t="shared" si="13"/>
        <v>8281.265</v>
      </c>
      <c r="K35" s="60">
        <f t="shared" si="2"/>
        <v>8281.265</v>
      </c>
      <c r="L35" s="60">
        <f t="shared" si="3"/>
        <v>0</v>
      </c>
      <c r="M35" s="47"/>
      <c r="N35" s="47"/>
    </row>
    <row r="36" spans="1:14" ht="30" customHeight="1">
      <c r="A36" s="89" t="s">
        <v>32</v>
      </c>
      <c r="B36" s="88" t="s">
        <v>54</v>
      </c>
      <c r="C36" s="52" t="s">
        <v>38</v>
      </c>
      <c r="D36" s="43"/>
      <c r="E36" s="43"/>
      <c r="F36" s="43"/>
      <c r="G36" s="43">
        <v>1563.127</v>
      </c>
      <c r="H36" s="43"/>
      <c r="I36" s="43"/>
      <c r="J36" s="43">
        <f t="shared" si="13"/>
        <v>1563.127</v>
      </c>
      <c r="K36" s="60">
        <f t="shared" si="2"/>
        <v>1563.127</v>
      </c>
      <c r="L36" s="60">
        <f t="shared" si="3"/>
        <v>0</v>
      </c>
      <c r="M36" s="47"/>
      <c r="N36" s="47"/>
    </row>
    <row r="37" spans="1:14" ht="17.25" customHeight="1">
      <c r="A37" s="89"/>
      <c r="B37" s="88"/>
      <c r="C37" s="52" t="s">
        <v>31</v>
      </c>
      <c r="D37" s="43"/>
      <c r="E37" s="43"/>
      <c r="F37" s="43"/>
      <c r="G37" s="43">
        <v>29699.412</v>
      </c>
      <c r="H37" s="43"/>
      <c r="I37" s="43"/>
      <c r="J37" s="43">
        <f t="shared" si="13"/>
        <v>29699.412</v>
      </c>
      <c r="K37" s="60">
        <f t="shared" si="2"/>
        <v>29699.412</v>
      </c>
      <c r="L37" s="60">
        <f t="shared" si="3"/>
        <v>0</v>
      </c>
      <c r="M37" s="47"/>
      <c r="N37" s="47"/>
    </row>
    <row r="38" spans="1:14" ht="17.25" customHeight="1">
      <c r="A38" s="89"/>
      <c r="B38" s="88"/>
      <c r="C38" s="52" t="s">
        <v>13</v>
      </c>
      <c r="D38" s="43"/>
      <c r="E38" s="43"/>
      <c r="F38" s="43"/>
      <c r="G38" s="43">
        <v>4564.623</v>
      </c>
      <c r="H38" s="43">
        <v>1716.642</v>
      </c>
      <c r="I38" s="43">
        <v>2000</v>
      </c>
      <c r="J38" s="43">
        <f t="shared" si="13"/>
        <v>8281.265</v>
      </c>
      <c r="K38" s="60">
        <f t="shared" si="2"/>
        <v>8281.265</v>
      </c>
      <c r="L38" s="60">
        <f t="shared" si="3"/>
        <v>0</v>
      </c>
      <c r="M38" s="47"/>
      <c r="N38" s="47"/>
    </row>
    <row r="39" spans="1:14" ht="30" customHeight="1">
      <c r="A39" s="89" t="s">
        <v>33</v>
      </c>
      <c r="B39" s="88" t="s">
        <v>43</v>
      </c>
      <c r="C39" s="52" t="s">
        <v>38</v>
      </c>
      <c r="D39" s="43"/>
      <c r="E39" s="43"/>
      <c r="F39" s="43"/>
      <c r="G39" s="43">
        <v>266.204</v>
      </c>
      <c r="H39" s="43">
        <v>283.358</v>
      </c>
      <c r="I39" s="43"/>
      <c r="J39" s="43">
        <f t="shared" si="13"/>
        <v>549.562</v>
      </c>
      <c r="K39" s="60">
        <f t="shared" si="2"/>
        <v>549.562</v>
      </c>
      <c r="L39" s="60">
        <f t="shared" si="3"/>
        <v>0</v>
      </c>
      <c r="M39" s="47"/>
      <c r="N39" s="47"/>
    </row>
    <row r="40" spans="1:14" ht="19.5" customHeight="1">
      <c r="A40" s="89"/>
      <c r="B40" s="88"/>
      <c r="C40" s="52" t="s">
        <v>31</v>
      </c>
      <c r="D40" s="43"/>
      <c r="E40" s="43"/>
      <c r="F40" s="43"/>
      <c r="G40" s="43">
        <f>2395.833-109.583</f>
        <v>2286.25</v>
      </c>
      <c r="H40" s="43">
        <v>2550.224</v>
      </c>
      <c r="I40" s="43"/>
      <c r="J40" s="43">
        <f t="shared" si="13"/>
        <v>4836.474</v>
      </c>
      <c r="K40" s="60">
        <f t="shared" si="2"/>
        <v>4836.474</v>
      </c>
      <c r="L40" s="60">
        <f t="shared" si="3"/>
        <v>0</v>
      </c>
      <c r="M40" s="47"/>
      <c r="N40" s="47"/>
    </row>
    <row r="41" spans="1:14" ht="21.75" customHeight="1">
      <c r="A41" s="84" t="s">
        <v>34</v>
      </c>
      <c r="B41" s="83" t="s">
        <v>44</v>
      </c>
      <c r="C41" s="51" t="s">
        <v>19</v>
      </c>
      <c r="D41" s="42">
        <f aca="true" t="shared" si="14" ref="D41:I41">D42+D43</f>
        <v>0</v>
      </c>
      <c r="E41" s="42">
        <f t="shared" si="14"/>
        <v>700</v>
      </c>
      <c r="F41" s="42">
        <f t="shared" si="14"/>
        <v>35</v>
      </c>
      <c r="G41" s="42">
        <f t="shared" si="14"/>
        <v>1200</v>
      </c>
      <c r="H41" s="61">
        <f t="shared" si="14"/>
        <v>900</v>
      </c>
      <c r="I41" s="61">
        <f t="shared" si="14"/>
        <v>900</v>
      </c>
      <c r="J41" s="45">
        <f aca="true" t="shared" si="15" ref="J41:J47">I41+H41+G41+F41+E41+D41</f>
        <v>3735</v>
      </c>
      <c r="K41" s="60">
        <f t="shared" si="2"/>
        <v>3735</v>
      </c>
      <c r="L41" s="60">
        <f t="shared" si="3"/>
        <v>0</v>
      </c>
      <c r="M41" s="59"/>
      <c r="N41" s="47"/>
    </row>
    <row r="42" spans="1:14" ht="21.75" customHeight="1">
      <c r="A42" s="84"/>
      <c r="B42" s="83"/>
      <c r="C42" s="52" t="s">
        <v>13</v>
      </c>
      <c r="D42" s="45">
        <f aca="true" t="shared" si="16" ref="D42:I42">D44+D46</f>
        <v>0</v>
      </c>
      <c r="E42" s="45">
        <f t="shared" si="16"/>
        <v>400</v>
      </c>
      <c r="F42" s="45">
        <f t="shared" si="16"/>
        <v>35</v>
      </c>
      <c r="G42" s="45">
        <f t="shared" si="16"/>
        <v>900</v>
      </c>
      <c r="H42" s="45">
        <f t="shared" si="16"/>
        <v>600</v>
      </c>
      <c r="I42" s="45">
        <f t="shared" si="16"/>
        <v>600</v>
      </c>
      <c r="J42" s="45">
        <f t="shared" si="15"/>
        <v>2535</v>
      </c>
      <c r="K42" s="60">
        <f t="shared" si="2"/>
        <v>2535</v>
      </c>
      <c r="L42" s="60">
        <f t="shared" si="3"/>
        <v>0</v>
      </c>
      <c r="M42" s="47"/>
      <c r="N42" s="47"/>
    </row>
    <row r="43" spans="1:14" ht="18.75" customHeight="1">
      <c r="A43" s="84"/>
      <c r="B43" s="83"/>
      <c r="C43" s="52" t="s">
        <v>30</v>
      </c>
      <c r="D43" s="45">
        <f aca="true" t="shared" si="17" ref="D43:I43">D47</f>
        <v>0</v>
      </c>
      <c r="E43" s="45">
        <f t="shared" si="17"/>
        <v>300</v>
      </c>
      <c r="F43" s="45">
        <f t="shared" si="17"/>
        <v>0</v>
      </c>
      <c r="G43" s="45">
        <f t="shared" si="17"/>
        <v>300</v>
      </c>
      <c r="H43" s="45">
        <f t="shared" si="17"/>
        <v>300</v>
      </c>
      <c r="I43" s="45">
        <f t="shared" si="17"/>
        <v>300</v>
      </c>
      <c r="J43" s="45">
        <f t="shared" si="15"/>
        <v>1200</v>
      </c>
      <c r="K43" s="60">
        <f t="shared" si="2"/>
        <v>1200</v>
      </c>
      <c r="L43" s="60">
        <f t="shared" si="3"/>
        <v>0</v>
      </c>
      <c r="M43" s="47"/>
      <c r="N43" s="47"/>
    </row>
    <row r="44" spans="1:14" ht="30.75" customHeight="1">
      <c r="A44" s="67" t="s">
        <v>40</v>
      </c>
      <c r="B44" s="44" t="s">
        <v>39</v>
      </c>
      <c r="C44" s="52" t="s">
        <v>13</v>
      </c>
      <c r="D44" s="43"/>
      <c r="E44" s="43">
        <v>100</v>
      </c>
      <c r="F44" s="43">
        <v>35</v>
      </c>
      <c r="G44" s="43">
        <v>300</v>
      </c>
      <c r="H44" s="43"/>
      <c r="I44" s="43"/>
      <c r="J44" s="43">
        <f t="shared" si="15"/>
        <v>435</v>
      </c>
      <c r="K44" s="60">
        <f t="shared" si="2"/>
        <v>435</v>
      </c>
      <c r="L44" s="60">
        <f t="shared" si="3"/>
        <v>0</v>
      </c>
      <c r="M44" s="47"/>
      <c r="N44" s="47"/>
    </row>
    <row r="45" spans="1:14" ht="22.5" customHeight="1">
      <c r="A45" s="91" t="s">
        <v>41</v>
      </c>
      <c r="B45" s="88" t="s">
        <v>42</v>
      </c>
      <c r="C45" s="51" t="s">
        <v>19</v>
      </c>
      <c r="D45" s="45">
        <f aca="true" t="shared" si="18" ref="D45:I45">D46+D47</f>
        <v>0</v>
      </c>
      <c r="E45" s="45">
        <f t="shared" si="18"/>
        <v>600</v>
      </c>
      <c r="F45" s="45">
        <f t="shared" si="18"/>
        <v>0</v>
      </c>
      <c r="G45" s="45">
        <f t="shared" si="18"/>
        <v>900</v>
      </c>
      <c r="H45" s="45">
        <f t="shared" si="18"/>
        <v>900</v>
      </c>
      <c r="I45" s="45">
        <f t="shared" si="18"/>
        <v>900</v>
      </c>
      <c r="J45" s="45">
        <f t="shared" si="15"/>
        <v>3300</v>
      </c>
      <c r="K45" s="60">
        <f t="shared" si="2"/>
        <v>3300</v>
      </c>
      <c r="L45" s="60">
        <f t="shared" si="3"/>
        <v>0</v>
      </c>
      <c r="M45" s="47"/>
      <c r="N45" s="47"/>
    </row>
    <row r="46" spans="1:14" ht="16.5" customHeight="1">
      <c r="A46" s="91"/>
      <c r="B46" s="88"/>
      <c r="C46" s="52" t="s">
        <v>13</v>
      </c>
      <c r="D46" s="43"/>
      <c r="E46" s="43">
        <v>300</v>
      </c>
      <c r="F46" s="43"/>
      <c r="G46" s="43">
        <f>200+400</f>
        <v>600</v>
      </c>
      <c r="H46" s="43">
        <f>200+400</f>
        <v>600</v>
      </c>
      <c r="I46" s="43">
        <f>200+400</f>
        <v>600</v>
      </c>
      <c r="J46" s="43">
        <f t="shared" si="15"/>
        <v>2100</v>
      </c>
      <c r="K46" s="60">
        <f t="shared" si="2"/>
        <v>2100</v>
      </c>
      <c r="L46" s="60">
        <f t="shared" si="3"/>
        <v>0</v>
      </c>
      <c r="M46" s="47"/>
      <c r="N46" s="47"/>
    </row>
    <row r="47" spans="1:14" ht="14.25" customHeight="1">
      <c r="A47" s="91"/>
      <c r="B47" s="88"/>
      <c r="C47" s="52" t="s">
        <v>30</v>
      </c>
      <c r="D47" s="43"/>
      <c r="E47" s="43">
        <v>300</v>
      </c>
      <c r="F47" s="43"/>
      <c r="G47" s="43">
        <v>300</v>
      </c>
      <c r="H47" s="43">
        <v>300</v>
      </c>
      <c r="I47" s="43">
        <v>300</v>
      </c>
      <c r="J47" s="43">
        <f t="shared" si="15"/>
        <v>1200</v>
      </c>
      <c r="K47" s="60">
        <f t="shared" si="2"/>
        <v>1200</v>
      </c>
      <c r="L47" s="60">
        <f t="shared" si="3"/>
        <v>0</v>
      </c>
      <c r="M47" s="47"/>
      <c r="N47" s="47"/>
    </row>
    <row r="48" spans="1:14" ht="18.75" customHeight="1">
      <c r="A48" s="51"/>
      <c r="B48" s="58"/>
      <c r="C48" s="52"/>
      <c r="D48" s="43"/>
      <c r="E48" s="43"/>
      <c r="F48" s="43"/>
      <c r="G48" s="43"/>
      <c r="H48" s="43"/>
      <c r="I48" s="43"/>
      <c r="J48" s="43"/>
      <c r="K48" s="60">
        <f t="shared" si="2"/>
        <v>0</v>
      </c>
      <c r="L48" s="60">
        <f t="shared" si="3"/>
        <v>0</v>
      </c>
      <c r="M48" s="47"/>
      <c r="N48" s="47"/>
    </row>
    <row r="49" spans="1:14" ht="22.5" customHeight="1">
      <c r="A49" s="90">
        <v>1</v>
      </c>
      <c r="B49" s="81" t="s">
        <v>55</v>
      </c>
      <c r="C49" s="41" t="s">
        <v>60</v>
      </c>
      <c r="D49" s="45">
        <f aca="true" t="shared" si="19" ref="D49:J49">D50+D52+D53</f>
        <v>59291.047999999995</v>
      </c>
      <c r="E49" s="45">
        <f t="shared" si="19"/>
        <v>59438.18</v>
      </c>
      <c r="F49" s="45">
        <f t="shared" si="19"/>
        <v>50429.173</v>
      </c>
      <c r="G49" s="45">
        <f t="shared" si="19"/>
        <v>89355.696</v>
      </c>
      <c r="H49" s="45">
        <f t="shared" si="19"/>
        <v>54835.804000000004</v>
      </c>
      <c r="I49" s="45">
        <f t="shared" si="19"/>
        <v>52285.58</v>
      </c>
      <c r="J49" s="45">
        <f t="shared" si="19"/>
        <v>365635.481</v>
      </c>
      <c r="K49" s="60">
        <f t="shared" si="2"/>
        <v>365635.481</v>
      </c>
      <c r="L49" s="60">
        <f t="shared" si="3"/>
        <v>0</v>
      </c>
      <c r="M49" s="47"/>
      <c r="N49" s="47"/>
    </row>
    <row r="50" spans="1:14" ht="17.25" customHeight="1">
      <c r="A50" s="90"/>
      <c r="B50" s="81"/>
      <c r="C50" s="41" t="s">
        <v>13</v>
      </c>
      <c r="D50" s="45">
        <f aca="true" t="shared" si="20" ref="D50:I50">D14+D18+D23+D28+D31+D36+D38+D39+D44+D46</f>
        <v>58691.047999999995</v>
      </c>
      <c r="E50" s="45">
        <f t="shared" si="20"/>
        <v>57939.086</v>
      </c>
      <c r="F50" s="45">
        <f t="shared" si="20"/>
        <v>50429.173</v>
      </c>
      <c r="G50" s="45">
        <f t="shared" si="20"/>
        <v>57070.034</v>
      </c>
      <c r="H50" s="45">
        <f t="shared" si="20"/>
        <v>51985.58</v>
      </c>
      <c r="I50" s="45">
        <f t="shared" si="20"/>
        <v>51985.58</v>
      </c>
      <c r="J50" s="45">
        <f>I50+H50+G50+F50+E50+D50</f>
        <v>328100.50100000005</v>
      </c>
      <c r="K50" s="60">
        <f t="shared" si="2"/>
        <v>328100.50100000005</v>
      </c>
      <c r="L50" s="60">
        <f t="shared" si="3"/>
        <v>0</v>
      </c>
      <c r="M50" s="47"/>
      <c r="N50" s="47"/>
    </row>
    <row r="51" spans="1:14" ht="16.5" customHeight="1" hidden="1">
      <c r="A51" s="90"/>
      <c r="B51" s="81"/>
      <c r="C51" s="41"/>
      <c r="D51" s="41"/>
      <c r="E51" s="41"/>
      <c r="F51" s="41"/>
      <c r="G51" s="41"/>
      <c r="H51" s="41"/>
      <c r="I51" s="41"/>
      <c r="J51" s="41"/>
      <c r="K51" s="60">
        <f t="shared" si="2"/>
        <v>0</v>
      </c>
      <c r="L51" s="60">
        <f t="shared" si="3"/>
        <v>0</v>
      </c>
      <c r="M51" s="47"/>
      <c r="N51" s="47"/>
    </row>
    <row r="52" spans="1:14" ht="18.75" customHeight="1">
      <c r="A52" s="90"/>
      <c r="B52" s="81"/>
      <c r="C52" s="41" t="s">
        <v>30</v>
      </c>
      <c r="D52" s="45">
        <f aca="true" t="shared" si="21" ref="D52:J52">D15+D43</f>
        <v>600</v>
      </c>
      <c r="E52" s="45">
        <f t="shared" si="21"/>
        <v>300</v>
      </c>
      <c r="F52" s="45">
        <f t="shared" si="21"/>
        <v>0</v>
      </c>
      <c r="G52" s="45">
        <f t="shared" si="21"/>
        <v>300</v>
      </c>
      <c r="H52" s="45">
        <f t="shared" si="21"/>
        <v>300</v>
      </c>
      <c r="I52" s="45">
        <f t="shared" si="21"/>
        <v>300</v>
      </c>
      <c r="J52" s="45">
        <f t="shared" si="21"/>
        <v>1800</v>
      </c>
      <c r="K52" s="60">
        <f t="shared" si="2"/>
        <v>1800</v>
      </c>
      <c r="L52" s="60">
        <f t="shared" si="3"/>
        <v>0</v>
      </c>
      <c r="M52" s="47"/>
      <c r="N52" s="47"/>
    </row>
    <row r="53" spans="1:14" ht="18.75" customHeight="1">
      <c r="A53" s="90"/>
      <c r="B53" s="81"/>
      <c r="C53" s="41" t="s">
        <v>31</v>
      </c>
      <c r="D53" s="45">
        <f aca="true" t="shared" si="22" ref="D53:J53">D25+D37+D40</f>
        <v>0</v>
      </c>
      <c r="E53" s="45">
        <f t="shared" si="22"/>
        <v>1199.094</v>
      </c>
      <c r="F53" s="45">
        <f t="shared" si="22"/>
        <v>0</v>
      </c>
      <c r="G53" s="45">
        <f t="shared" si="22"/>
        <v>31985.662</v>
      </c>
      <c r="H53" s="45">
        <f t="shared" si="22"/>
        <v>2550.224</v>
      </c>
      <c r="I53" s="45">
        <f t="shared" si="22"/>
        <v>0</v>
      </c>
      <c r="J53" s="45">
        <f t="shared" si="22"/>
        <v>35734.98</v>
      </c>
      <c r="K53" s="60">
        <f t="shared" si="2"/>
        <v>35734.98</v>
      </c>
      <c r="L53" s="60">
        <f t="shared" si="3"/>
        <v>0</v>
      </c>
      <c r="M53" s="47"/>
      <c r="N53" s="47"/>
    </row>
    <row r="54" spans="1:14" ht="29.25" customHeight="1">
      <c r="A54" s="62">
        <v>2</v>
      </c>
      <c r="B54" s="41" t="s">
        <v>55</v>
      </c>
      <c r="C54" s="51" t="s">
        <v>50</v>
      </c>
      <c r="D54" s="45">
        <f aca="true" t="shared" si="23" ref="D54:J54">D13+D26+D29</f>
        <v>0</v>
      </c>
      <c r="E54" s="45">
        <f t="shared" si="23"/>
        <v>0</v>
      </c>
      <c r="F54" s="45">
        <f t="shared" si="23"/>
        <v>9267.819</v>
      </c>
      <c r="G54" s="45">
        <f t="shared" si="23"/>
        <v>9156.393</v>
      </c>
      <c r="H54" s="45">
        <f t="shared" si="23"/>
        <v>8598.035</v>
      </c>
      <c r="I54" s="45">
        <f t="shared" si="23"/>
        <v>8598.035</v>
      </c>
      <c r="J54" s="45">
        <f t="shared" si="23"/>
        <v>35620.282</v>
      </c>
      <c r="K54" s="60">
        <f t="shared" si="2"/>
        <v>35620.282</v>
      </c>
      <c r="L54" s="60">
        <f t="shared" si="3"/>
        <v>0</v>
      </c>
      <c r="M54" s="47"/>
      <c r="N54" s="47"/>
    </row>
    <row r="55" spans="1:14" ht="14.25">
      <c r="A55" s="11"/>
      <c r="B55" s="76" t="s">
        <v>56</v>
      </c>
      <c r="C55" s="74"/>
      <c r="D55" s="75">
        <f>D49+D54</f>
        <v>59291.047999999995</v>
      </c>
      <c r="E55" s="75">
        <f aca="true" t="shared" si="24" ref="E55:J55">E49+E54</f>
        <v>59438.18</v>
      </c>
      <c r="F55" s="75">
        <f t="shared" si="24"/>
        <v>59696.992</v>
      </c>
      <c r="G55" s="75">
        <f t="shared" si="24"/>
        <v>98512.08899999999</v>
      </c>
      <c r="H55" s="75">
        <f t="shared" si="24"/>
        <v>63433.83900000001</v>
      </c>
      <c r="I55" s="75">
        <f t="shared" si="24"/>
        <v>60883.615000000005</v>
      </c>
      <c r="J55" s="75">
        <f t="shared" si="24"/>
        <v>401255.76300000004</v>
      </c>
      <c r="K55" s="7"/>
      <c r="L55" s="7"/>
      <c r="M55" s="7"/>
      <c r="N55" s="7"/>
    </row>
    <row r="56" spans="1:14" ht="15">
      <c r="A56" s="7"/>
      <c r="B56" s="7"/>
      <c r="C56" s="48"/>
      <c r="D56" s="63"/>
      <c r="E56" s="63"/>
      <c r="F56" s="49"/>
      <c r="G56" s="63"/>
      <c r="H56" s="63"/>
      <c r="I56" s="63"/>
      <c r="J56" s="63"/>
      <c r="K56" s="7"/>
      <c r="L56" s="7"/>
      <c r="M56" s="7"/>
      <c r="N56" s="7"/>
    </row>
    <row r="57" spans="1:14" ht="14.25" hidden="1">
      <c r="A57" s="7"/>
      <c r="B57" s="7"/>
      <c r="C57" s="48"/>
      <c r="D57" s="63"/>
      <c r="E57" s="63"/>
      <c r="F57" s="63"/>
      <c r="G57" s="63"/>
      <c r="H57" s="63"/>
      <c r="I57" s="63"/>
      <c r="J57" s="63"/>
      <c r="K57" s="7"/>
      <c r="L57" s="7"/>
      <c r="M57" s="7"/>
      <c r="N57" s="7"/>
    </row>
    <row r="58" spans="1:14" ht="14.25" hidden="1">
      <c r="A58" s="7"/>
      <c r="B58" s="7"/>
      <c r="C58" s="48"/>
      <c r="D58" s="63">
        <v>46074.59299999999</v>
      </c>
      <c r="E58" s="63">
        <v>47132.945</v>
      </c>
      <c r="F58" s="63">
        <v>50429.173</v>
      </c>
      <c r="G58" s="63">
        <v>89344.379</v>
      </c>
      <c r="H58" s="63">
        <v>54835.804000000004</v>
      </c>
      <c r="I58" s="63">
        <v>52285.58</v>
      </c>
      <c r="J58" s="63">
        <v>364523.61100000003</v>
      </c>
      <c r="K58" s="7"/>
      <c r="L58" s="7"/>
      <c r="M58" s="7"/>
      <c r="N58" s="7"/>
    </row>
    <row r="59" spans="1:14" ht="14.25" hidden="1">
      <c r="A59" s="7"/>
      <c r="B59" s="7"/>
      <c r="C59" s="48"/>
      <c r="D59" s="63">
        <v>45474.59299999999</v>
      </c>
      <c r="E59" s="63">
        <v>45633.851</v>
      </c>
      <c r="F59" s="63">
        <v>50429.173</v>
      </c>
      <c r="G59" s="63">
        <v>56949.134</v>
      </c>
      <c r="H59" s="63">
        <v>51985.58</v>
      </c>
      <c r="I59" s="63">
        <v>51985.58</v>
      </c>
      <c r="J59" s="63">
        <v>326879.048</v>
      </c>
      <c r="K59" s="7"/>
      <c r="L59" s="7"/>
      <c r="M59" s="7"/>
      <c r="N59" s="7"/>
    </row>
    <row r="60" spans="1:14" ht="14.25" hidden="1">
      <c r="A60" s="7"/>
      <c r="B60" s="7"/>
      <c r="C60" s="48"/>
      <c r="D60" s="63"/>
      <c r="E60" s="63"/>
      <c r="F60" s="63"/>
      <c r="G60" s="63"/>
      <c r="H60" s="63"/>
      <c r="I60" s="63"/>
      <c r="J60" s="63"/>
      <c r="K60" s="7"/>
      <c r="L60" s="7"/>
      <c r="M60" s="7"/>
      <c r="N60" s="7"/>
    </row>
    <row r="61" spans="1:14" ht="14.25" hidden="1">
      <c r="A61" s="7"/>
      <c r="B61" s="7"/>
      <c r="C61" s="48"/>
      <c r="D61" s="63">
        <v>600</v>
      </c>
      <c r="E61" s="63">
        <v>300</v>
      </c>
      <c r="F61" s="63">
        <v>0</v>
      </c>
      <c r="G61" s="63">
        <v>300</v>
      </c>
      <c r="H61" s="63">
        <v>300</v>
      </c>
      <c r="I61" s="63">
        <v>300</v>
      </c>
      <c r="J61" s="63">
        <v>1800</v>
      </c>
      <c r="K61" s="7"/>
      <c r="L61" s="7"/>
      <c r="M61" s="7"/>
      <c r="N61" s="7"/>
    </row>
    <row r="62" spans="1:14" ht="14.25" hidden="1">
      <c r="A62" s="7"/>
      <c r="B62" s="7"/>
      <c r="C62" s="48"/>
      <c r="D62" s="63">
        <v>0</v>
      </c>
      <c r="E62" s="63">
        <v>1199.094</v>
      </c>
      <c r="F62" s="63">
        <v>0</v>
      </c>
      <c r="G62" s="63">
        <v>32095.245</v>
      </c>
      <c r="H62" s="63">
        <v>2550.224</v>
      </c>
      <c r="I62" s="63">
        <v>0</v>
      </c>
      <c r="J62" s="63">
        <v>35844.563</v>
      </c>
      <c r="K62" s="7"/>
      <c r="L62" s="7"/>
      <c r="M62" s="7"/>
      <c r="N62" s="7"/>
    </row>
    <row r="63" spans="1:14" ht="14.25" hidden="1">
      <c r="A63" s="7"/>
      <c r="B63" s="7"/>
      <c r="C63" s="48"/>
      <c r="D63" s="63">
        <v>13216.455</v>
      </c>
      <c r="E63" s="63">
        <v>12305.235</v>
      </c>
      <c r="F63" s="63">
        <v>9285.819</v>
      </c>
      <c r="G63" s="63">
        <v>9156.393</v>
      </c>
      <c r="H63" s="63">
        <v>9156.393</v>
      </c>
      <c r="I63" s="63">
        <v>9156.393</v>
      </c>
      <c r="J63" s="63">
        <v>41285.63399999999</v>
      </c>
      <c r="K63" s="7"/>
      <c r="L63" s="7"/>
      <c r="M63" s="7"/>
      <c r="N63" s="7"/>
    </row>
    <row r="64" spans="1:14" ht="14.25" hidden="1">
      <c r="A64" s="7"/>
      <c r="B64" s="7"/>
      <c r="C64" s="48"/>
      <c r="D64" s="63"/>
      <c r="E64" s="63"/>
      <c r="F64" s="63"/>
      <c r="G64" s="70">
        <f aca="true" t="shared" si="25" ref="G64:J65">G49-G58</f>
        <v>11.31699999999546</v>
      </c>
      <c r="H64" s="70">
        <f t="shared" si="25"/>
        <v>0</v>
      </c>
      <c r="I64" s="70">
        <f t="shared" si="25"/>
        <v>0</v>
      </c>
      <c r="J64" s="70">
        <f t="shared" si="25"/>
        <v>1111.8699999999953</v>
      </c>
      <c r="K64" s="7"/>
      <c r="L64" s="7"/>
      <c r="M64" s="7"/>
      <c r="N64" s="7"/>
    </row>
    <row r="65" spans="1:14" ht="14.25" hidden="1">
      <c r="A65" s="7"/>
      <c r="B65" s="7"/>
      <c r="C65" s="48"/>
      <c r="D65" s="63"/>
      <c r="E65" s="63"/>
      <c r="F65" s="63"/>
      <c r="G65" s="70">
        <f t="shared" si="25"/>
        <v>120.90000000000146</v>
      </c>
      <c r="H65" s="70">
        <f t="shared" si="25"/>
        <v>0</v>
      </c>
      <c r="I65" s="70">
        <f t="shared" si="25"/>
        <v>0</v>
      </c>
      <c r="J65" s="70">
        <f t="shared" si="25"/>
        <v>1221.4530000000377</v>
      </c>
      <c r="K65" s="7"/>
      <c r="L65" s="7"/>
      <c r="M65" s="7"/>
      <c r="N65" s="7"/>
    </row>
    <row r="66" spans="1:14" ht="14.25" hidden="1">
      <c r="A66" s="7"/>
      <c r="B66" s="7"/>
      <c r="C66" s="48"/>
      <c r="D66" s="63"/>
      <c r="E66" s="63"/>
      <c r="F66" s="63"/>
      <c r="G66" s="70">
        <f aca="true" t="shared" si="26" ref="G66:J68">G52-G61</f>
        <v>0</v>
      </c>
      <c r="H66" s="70">
        <f t="shared" si="26"/>
        <v>0</v>
      </c>
      <c r="I66" s="70">
        <f t="shared" si="26"/>
        <v>0</v>
      </c>
      <c r="J66" s="70">
        <f t="shared" si="26"/>
        <v>0</v>
      </c>
      <c r="K66" s="7"/>
      <c r="L66" s="7"/>
      <c r="M66" s="7"/>
      <c r="N66" s="7"/>
    </row>
    <row r="67" spans="1:14" ht="14.25" hidden="1">
      <c r="A67" s="7"/>
      <c r="B67" s="7"/>
      <c r="C67" s="48"/>
      <c r="D67" s="63"/>
      <c r="E67" s="63"/>
      <c r="F67" s="63"/>
      <c r="G67" s="70">
        <f t="shared" si="26"/>
        <v>-109.58299999999872</v>
      </c>
      <c r="H67" s="70">
        <f t="shared" si="26"/>
        <v>0</v>
      </c>
      <c r="I67" s="70">
        <f t="shared" si="26"/>
        <v>0</v>
      </c>
      <c r="J67" s="70">
        <f t="shared" si="26"/>
        <v>-109.58299999999872</v>
      </c>
      <c r="K67" s="7"/>
      <c r="L67" s="7"/>
      <c r="M67" s="7"/>
      <c r="N67" s="7"/>
    </row>
    <row r="68" spans="1:14" ht="14.25" hidden="1">
      <c r="A68" s="7"/>
      <c r="B68" s="7"/>
      <c r="C68" s="48"/>
      <c r="D68" s="63"/>
      <c r="E68" s="63"/>
      <c r="F68" s="63"/>
      <c r="G68" s="70">
        <f t="shared" si="26"/>
        <v>0</v>
      </c>
      <c r="H68" s="70">
        <f t="shared" si="26"/>
        <v>-558.3580000000002</v>
      </c>
      <c r="I68" s="70">
        <f t="shared" si="26"/>
        <v>-558.3580000000002</v>
      </c>
      <c r="J68" s="70">
        <f t="shared" si="26"/>
        <v>-5665.351999999992</v>
      </c>
      <c r="K68" s="7"/>
      <c r="L68" s="7"/>
      <c r="M68" s="7"/>
      <c r="N68" s="7"/>
    </row>
    <row r="69" spans="1:14" ht="14.25" hidden="1">
      <c r="A69" s="7"/>
      <c r="B69" s="7"/>
      <c r="C69" s="48"/>
      <c r="D69" s="63"/>
      <c r="E69" s="63"/>
      <c r="F69" s="63"/>
      <c r="G69" s="63"/>
      <c r="H69" s="63"/>
      <c r="I69" s="63"/>
      <c r="J69" s="63"/>
      <c r="K69" s="7"/>
      <c r="L69" s="7"/>
      <c r="M69" s="7"/>
      <c r="N69" s="7"/>
    </row>
    <row r="70" spans="1:14" ht="14.25" hidden="1">
      <c r="A70" s="7"/>
      <c r="B70" s="7"/>
      <c r="C70" s="48" t="s">
        <v>53</v>
      </c>
      <c r="D70" s="63">
        <v>46074.593</v>
      </c>
      <c r="E70" s="63">
        <v>47132.945</v>
      </c>
      <c r="F70" s="63">
        <v>50429.173</v>
      </c>
      <c r="G70" s="63">
        <v>89465.279</v>
      </c>
      <c r="H70" s="63">
        <v>54835.804</v>
      </c>
      <c r="I70" s="63">
        <v>52285.58</v>
      </c>
      <c r="J70" s="63">
        <v>340223.374</v>
      </c>
      <c r="K70" s="7"/>
      <c r="L70" s="7"/>
      <c r="M70" s="7"/>
      <c r="N70" s="7"/>
    </row>
    <row r="71" spans="1:14" ht="14.25" hidden="1">
      <c r="A71" s="7"/>
      <c r="B71" s="7"/>
      <c r="C71" s="48" t="s">
        <v>13</v>
      </c>
      <c r="D71" s="63">
        <v>45474.593</v>
      </c>
      <c r="E71" s="63">
        <v>45633.851</v>
      </c>
      <c r="F71" s="63">
        <v>50429.173</v>
      </c>
      <c r="G71" s="63">
        <v>57070.034</v>
      </c>
      <c r="H71" s="63">
        <v>51985.58</v>
      </c>
      <c r="I71" s="63">
        <v>51985.58</v>
      </c>
      <c r="J71" s="63">
        <v>302578.811</v>
      </c>
      <c r="K71" s="7"/>
      <c r="L71" s="7"/>
      <c r="M71" s="7"/>
      <c r="N71" s="7"/>
    </row>
    <row r="72" spans="1:14" ht="14.25" hidden="1">
      <c r="A72" s="7"/>
      <c r="B72" s="7"/>
      <c r="C72" s="48"/>
      <c r="D72" s="63"/>
      <c r="E72" s="63"/>
      <c r="F72" s="63"/>
      <c r="G72" s="63"/>
      <c r="H72" s="63"/>
      <c r="I72" s="63"/>
      <c r="J72" s="63"/>
      <c r="K72" s="7"/>
      <c r="L72" s="7"/>
      <c r="M72" s="7"/>
      <c r="N72" s="7"/>
    </row>
    <row r="73" spans="1:14" ht="14.25" hidden="1">
      <c r="A73" s="7"/>
      <c r="B73" s="7"/>
      <c r="C73" s="48" t="s">
        <v>30</v>
      </c>
      <c r="D73" s="63">
        <v>600</v>
      </c>
      <c r="E73" s="63">
        <v>300</v>
      </c>
      <c r="F73" s="63">
        <v>0</v>
      </c>
      <c r="G73" s="63">
        <v>300</v>
      </c>
      <c r="H73" s="63">
        <v>300</v>
      </c>
      <c r="I73" s="63">
        <v>300</v>
      </c>
      <c r="J73" s="63">
        <v>1800</v>
      </c>
      <c r="K73" s="7"/>
      <c r="L73" s="7"/>
      <c r="M73" s="7"/>
      <c r="N73" s="7"/>
    </row>
    <row r="74" spans="1:14" ht="14.25" hidden="1">
      <c r="A74" s="7"/>
      <c r="B74" s="7"/>
      <c r="C74" s="48" t="s">
        <v>31</v>
      </c>
      <c r="D74" s="63">
        <v>0</v>
      </c>
      <c r="E74" s="63">
        <v>1199.094</v>
      </c>
      <c r="F74" s="63">
        <v>0</v>
      </c>
      <c r="G74" s="63">
        <v>32095.245</v>
      </c>
      <c r="H74" s="63">
        <v>2550.224</v>
      </c>
      <c r="I74" s="63">
        <v>0</v>
      </c>
      <c r="J74" s="63">
        <v>35844.563</v>
      </c>
      <c r="K74" s="7"/>
      <c r="L74" s="7"/>
      <c r="M74" s="7"/>
      <c r="N74" s="7"/>
    </row>
    <row r="75" spans="1:14" ht="14.25" hidden="1">
      <c r="A75" s="7"/>
      <c r="B75" s="7"/>
      <c r="C75" s="48" t="s">
        <v>50</v>
      </c>
      <c r="D75" s="63">
        <v>13216.455</v>
      </c>
      <c r="E75" s="63">
        <v>12305.235</v>
      </c>
      <c r="F75" s="63">
        <v>9285.819</v>
      </c>
      <c r="G75" s="63">
        <v>9156.393</v>
      </c>
      <c r="H75" s="63">
        <v>8598.035</v>
      </c>
      <c r="I75" s="63">
        <v>8598.035</v>
      </c>
      <c r="J75" s="63">
        <v>61159.972</v>
      </c>
      <c r="K75" s="7"/>
      <c r="L75" s="7"/>
      <c r="M75" s="7"/>
      <c r="N75" s="7"/>
    </row>
    <row r="76" spans="1:14" ht="14.25" hidden="1">
      <c r="A76" s="7"/>
      <c r="B76" s="7"/>
      <c r="C76" s="48"/>
      <c r="D76" s="63"/>
      <c r="E76" s="63"/>
      <c r="F76" s="63"/>
      <c r="G76" s="63"/>
      <c r="H76" s="63"/>
      <c r="I76" s="63"/>
      <c r="J76" s="63"/>
      <c r="K76" s="7"/>
      <c r="L76" s="7"/>
      <c r="M76" s="7"/>
      <c r="N76" s="7"/>
    </row>
    <row r="77" spans="1:14" ht="14.25" hidden="1">
      <c r="A77" s="7"/>
      <c r="B77" s="7"/>
      <c r="C77" s="48"/>
      <c r="D77" s="63">
        <v>59291.048</v>
      </c>
      <c r="E77" s="63">
        <v>59438.18</v>
      </c>
      <c r="F77" s="63">
        <v>59714.992</v>
      </c>
      <c r="G77" s="63">
        <v>98621.672</v>
      </c>
      <c r="H77" s="63">
        <v>63433.839</v>
      </c>
      <c r="I77" s="63">
        <v>60883.615</v>
      </c>
      <c r="J77" s="63">
        <v>401383.346</v>
      </c>
      <c r="K77" s="7"/>
      <c r="L77" s="7"/>
      <c r="M77" s="7"/>
      <c r="N77" s="7"/>
    </row>
    <row r="78" spans="1:14" ht="14.25" hidden="1">
      <c r="A78" s="7"/>
      <c r="B78" s="7"/>
      <c r="C78" s="48"/>
      <c r="D78" s="63"/>
      <c r="E78" s="63"/>
      <c r="F78" s="63"/>
      <c r="G78" s="63"/>
      <c r="H78" s="63"/>
      <c r="I78" s="63"/>
      <c r="J78" s="63"/>
      <c r="K78" s="7"/>
      <c r="L78" s="7"/>
      <c r="M78" s="7"/>
      <c r="N78" s="7"/>
    </row>
    <row r="79" spans="1:14" ht="12.75" hidden="1">
      <c r="A79" s="7"/>
      <c r="B79" s="7"/>
      <c r="C79" s="39"/>
      <c r="D79" s="73"/>
      <c r="E79" s="73"/>
      <c r="F79" s="73"/>
      <c r="G79" s="73"/>
      <c r="H79" s="73"/>
      <c r="I79" s="73"/>
      <c r="J79" s="73"/>
      <c r="K79" s="7"/>
      <c r="L79" s="7"/>
      <c r="M79" s="7"/>
      <c r="N79" s="7"/>
    </row>
    <row r="80" spans="1:14" ht="12.75" hidden="1">
      <c r="A80" s="7"/>
      <c r="B80" s="7"/>
      <c r="C80" s="39"/>
      <c r="D80" s="73"/>
      <c r="E80" s="73"/>
      <c r="F80" s="73"/>
      <c r="G80" s="73"/>
      <c r="H80" s="73"/>
      <c r="I80" s="73"/>
      <c r="J80" s="73"/>
      <c r="K80" s="7"/>
      <c r="L80" s="7"/>
      <c r="M80" s="7"/>
      <c r="N80" s="7"/>
    </row>
    <row r="81" spans="1:14" ht="12.75" hidden="1">
      <c r="A81" s="7"/>
      <c r="B81" s="7"/>
      <c r="C81" s="39"/>
      <c r="D81" s="73"/>
      <c r="E81" s="73"/>
      <c r="F81" s="73"/>
      <c r="G81" s="73"/>
      <c r="H81" s="73"/>
      <c r="I81" s="73"/>
      <c r="J81" s="73"/>
      <c r="K81" s="7"/>
      <c r="L81" s="7"/>
      <c r="M81" s="7"/>
      <c r="N81" s="7"/>
    </row>
    <row r="82" spans="1:14" ht="12.75">
      <c r="A82" s="7"/>
      <c r="B82" s="7"/>
      <c r="C82" s="39"/>
      <c r="D82" s="73"/>
      <c r="E82" s="73"/>
      <c r="F82" s="73"/>
      <c r="G82" s="73"/>
      <c r="H82" s="73"/>
      <c r="I82" s="73"/>
      <c r="J82" s="73"/>
      <c r="K82" s="7"/>
      <c r="L82" s="7"/>
      <c r="M82" s="7"/>
      <c r="N82" s="7"/>
    </row>
    <row r="83" spans="1:14" ht="12.75">
      <c r="A83" s="7"/>
      <c r="B83" s="7"/>
      <c r="C83" s="39"/>
      <c r="D83" s="73"/>
      <c r="E83" s="73"/>
      <c r="F83" s="73"/>
      <c r="G83" s="73"/>
      <c r="H83" s="73"/>
      <c r="I83" s="73"/>
      <c r="J83" s="73"/>
      <c r="K83" s="7"/>
      <c r="L83" s="7"/>
      <c r="M83" s="7"/>
      <c r="N83" s="7"/>
    </row>
    <row r="84" spans="1:14" ht="12.75">
      <c r="A84" s="7"/>
      <c r="B84" s="7"/>
      <c r="C84" s="39"/>
      <c r="D84" s="73"/>
      <c r="E84" s="73"/>
      <c r="F84" s="73"/>
      <c r="G84" s="73"/>
      <c r="H84" s="73"/>
      <c r="I84" s="73"/>
      <c r="J84" s="73"/>
      <c r="K84" s="7"/>
      <c r="L84" s="7"/>
      <c r="M84" s="7"/>
      <c r="N84" s="7"/>
    </row>
    <row r="85" spans="1:14" ht="12.75">
      <c r="A85" s="7"/>
      <c r="B85" s="7"/>
      <c r="C85" s="7"/>
      <c r="D85" s="73"/>
      <c r="E85" s="73"/>
      <c r="F85" s="73"/>
      <c r="G85" s="73"/>
      <c r="H85" s="73"/>
      <c r="I85" s="73"/>
      <c r="J85" s="73"/>
      <c r="K85" s="7"/>
      <c r="L85" s="7"/>
      <c r="M85" s="7"/>
      <c r="N85" s="7"/>
    </row>
    <row r="86" spans="4:10" ht="12.75">
      <c r="D86" s="72"/>
      <c r="E86" s="72"/>
      <c r="F86" s="72"/>
      <c r="G86" s="72"/>
      <c r="H86" s="72"/>
      <c r="I86" s="72"/>
      <c r="J86" s="72"/>
    </row>
  </sheetData>
  <sheetProtection/>
  <mergeCells count="26">
    <mergeCell ref="B39:B40"/>
    <mergeCell ref="A39:A40"/>
    <mergeCell ref="B49:B53"/>
    <mergeCell ref="A49:A53"/>
    <mergeCell ref="B45:B47"/>
    <mergeCell ref="B36:B38"/>
    <mergeCell ref="A36:A38"/>
    <mergeCell ref="A45:A47"/>
    <mergeCell ref="A7:J7"/>
    <mergeCell ref="A23:A26"/>
    <mergeCell ref="A14:A16"/>
    <mergeCell ref="A32:A35"/>
    <mergeCell ref="B32:B35"/>
    <mergeCell ref="B28:B29"/>
    <mergeCell ref="A28:A29"/>
    <mergeCell ref="B10:B13"/>
    <mergeCell ref="G1:I1"/>
    <mergeCell ref="G8:I8"/>
    <mergeCell ref="A10:A13"/>
    <mergeCell ref="B23:B26"/>
    <mergeCell ref="B14:B16"/>
    <mergeCell ref="B41:B43"/>
    <mergeCell ref="A41:A43"/>
    <mergeCell ref="B20:B22"/>
    <mergeCell ref="A20:A22"/>
    <mergeCell ref="H6:J6"/>
  </mergeCells>
  <printOptions/>
  <pageMargins left="0" right="0" top="0.3937007874015748" bottom="0" header="0.5118110236220472" footer="0.5118110236220472"/>
  <pageSetup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">
      <selection activeCell="B21" sqref="B21"/>
    </sheetView>
  </sheetViews>
  <sheetFormatPr defaultColWidth="9.00390625" defaultRowHeight="12.75"/>
  <cols>
    <col min="1" max="1" width="5.25390625" style="0" customWidth="1"/>
    <col min="2" max="2" width="46.00390625" style="0" customWidth="1"/>
    <col min="3" max="3" width="11.75390625" style="0" hidden="1" customWidth="1"/>
    <col min="4" max="4" width="10.75390625" style="0" customWidth="1"/>
    <col min="5" max="5" width="11.125" style="0" hidden="1" customWidth="1"/>
    <col min="6" max="6" width="12.625" style="0" hidden="1" customWidth="1"/>
    <col min="7" max="7" width="11.25390625" style="0" hidden="1" customWidth="1"/>
    <col min="8" max="8" width="11.875" style="0" hidden="1" customWidth="1"/>
    <col min="9" max="9" width="12.125" style="0" hidden="1" customWidth="1"/>
    <col min="10" max="10" width="13.00390625" style="0" customWidth="1"/>
  </cols>
  <sheetData>
    <row r="1" spans="7:9" ht="12.75" hidden="1">
      <c r="G1" s="92"/>
      <c r="H1" s="92"/>
      <c r="I1" s="92"/>
    </row>
    <row r="2" spans="7:10" ht="12.75" hidden="1">
      <c r="G2" s="9"/>
      <c r="H2" s="9"/>
      <c r="I2" s="9"/>
      <c r="J2" s="10"/>
    </row>
    <row r="3" spans="7:10" ht="12.75" hidden="1">
      <c r="G3" s="93"/>
      <c r="H3" s="93"/>
      <c r="I3" s="93"/>
      <c r="J3" s="10"/>
    </row>
    <row r="4" spans="7:10" ht="12.75" hidden="1">
      <c r="G4" s="93"/>
      <c r="H4" s="93"/>
      <c r="I4" s="93"/>
      <c r="J4" s="10"/>
    </row>
    <row r="5" spans="2:9" ht="12.75">
      <c r="B5" s="94" t="s">
        <v>28</v>
      </c>
      <c r="C5" s="94"/>
      <c r="D5" s="94"/>
      <c r="E5" s="94"/>
      <c r="F5" s="94"/>
      <c r="G5" s="94"/>
      <c r="H5" s="94"/>
      <c r="I5" s="94"/>
    </row>
    <row r="6" spans="7:10" ht="12.75">
      <c r="G6" s="95">
        <v>44132</v>
      </c>
      <c r="H6" s="95"/>
      <c r="I6" s="95"/>
      <c r="J6" s="33"/>
    </row>
    <row r="7" spans="1:10" ht="38.25">
      <c r="A7" s="2" t="s">
        <v>0</v>
      </c>
      <c r="B7" s="3" t="s">
        <v>1</v>
      </c>
      <c r="C7" s="4" t="s">
        <v>2</v>
      </c>
      <c r="D7" s="3">
        <v>2020</v>
      </c>
      <c r="E7" s="3">
        <v>2021</v>
      </c>
      <c r="F7" s="3">
        <v>2022</v>
      </c>
      <c r="G7" s="27">
        <v>2023</v>
      </c>
      <c r="H7" s="27">
        <v>2024</v>
      </c>
      <c r="I7" s="27">
        <v>2025</v>
      </c>
      <c r="J7" s="1" t="s">
        <v>14</v>
      </c>
    </row>
    <row r="8" spans="1:14" ht="38.25" customHeight="1" hidden="1">
      <c r="A8" s="11" t="s">
        <v>3</v>
      </c>
      <c r="B8" s="12" t="s">
        <v>16</v>
      </c>
      <c r="C8" s="13" t="s">
        <v>19</v>
      </c>
      <c r="D8" s="34">
        <f>D9</f>
        <v>19481.607</v>
      </c>
      <c r="E8" s="34">
        <f aca="true" t="shared" si="0" ref="E8:J8">E9</f>
        <v>19307</v>
      </c>
      <c r="F8" s="34">
        <f t="shared" si="0"/>
        <v>19307</v>
      </c>
      <c r="G8" s="34">
        <f t="shared" si="0"/>
        <v>19694</v>
      </c>
      <c r="H8" s="34">
        <f t="shared" si="0"/>
        <v>20090</v>
      </c>
      <c r="I8" s="34">
        <f t="shared" si="0"/>
        <v>20488</v>
      </c>
      <c r="J8" s="34">
        <f t="shared" si="0"/>
        <v>118367.607</v>
      </c>
      <c r="K8" s="7"/>
      <c r="L8" s="7"/>
      <c r="M8" s="14"/>
      <c r="N8" s="7"/>
    </row>
    <row r="9" spans="1:14" ht="64.5" customHeight="1" hidden="1">
      <c r="A9" s="15" t="s">
        <v>17</v>
      </c>
      <c r="B9" s="16" t="s">
        <v>8</v>
      </c>
      <c r="C9" s="17" t="s">
        <v>13</v>
      </c>
      <c r="D9" s="35">
        <v>19481.607</v>
      </c>
      <c r="E9" s="35">
        <v>19307</v>
      </c>
      <c r="F9" s="35">
        <v>19307</v>
      </c>
      <c r="G9" s="35">
        <v>19694</v>
      </c>
      <c r="H9" s="35">
        <v>20090</v>
      </c>
      <c r="I9" s="35">
        <v>20488</v>
      </c>
      <c r="J9" s="35">
        <f>D9+E9+F9+G9+H9+I9</f>
        <v>118367.607</v>
      </c>
      <c r="K9" s="7"/>
      <c r="L9" s="7"/>
      <c r="M9" s="7"/>
      <c r="N9" s="7"/>
    </row>
    <row r="10" spans="1:14" ht="26.25" customHeight="1" hidden="1">
      <c r="A10" s="18" t="s">
        <v>4</v>
      </c>
      <c r="B10" s="12" t="s">
        <v>18</v>
      </c>
      <c r="C10" s="19" t="s">
        <v>19</v>
      </c>
      <c r="D10" s="36">
        <f>D11</f>
        <v>8562.166</v>
      </c>
      <c r="E10" s="36">
        <f aca="true" t="shared" si="1" ref="E10:J10">E11</f>
        <v>8480</v>
      </c>
      <c r="F10" s="36">
        <f t="shared" si="1"/>
        <v>8480</v>
      </c>
      <c r="G10" s="36">
        <f t="shared" si="1"/>
        <v>8650</v>
      </c>
      <c r="H10" s="36">
        <f t="shared" si="1"/>
        <v>8823</v>
      </c>
      <c r="I10" s="36">
        <f t="shared" si="1"/>
        <v>8999</v>
      </c>
      <c r="J10" s="36">
        <f t="shared" si="1"/>
        <v>51994.166</v>
      </c>
      <c r="K10" s="7"/>
      <c r="L10" s="7"/>
      <c r="M10" s="7"/>
      <c r="N10" s="7"/>
    </row>
    <row r="11" spans="1:14" ht="57.75" customHeight="1" hidden="1">
      <c r="A11" s="20" t="s">
        <v>20</v>
      </c>
      <c r="B11" s="21" t="s">
        <v>9</v>
      </c>
      <c r="C11" s="17" t="s">
        <v>13</v>
      </c>
      <c r="D11" s="35">
        <v>8562.166</v>
      </c>
      <c r="E11" s="35">
        <v>8480</v>
      </c>
      <c r="F11" s="35">
        <v>8480</v>
      </c>
      <c r="G11" s="35">
        <v>8650</v>
      </c>
      <c r="H11" s="35">
        <v>8823</v>
      </c>
      <c r="I11" s="35">
        <v>8999</v>
      </c>
      <c r="J11" s="35">
        <f aca="true" t="shared" si="2" ref="J11:J18">D11+E11+F11+G11+H11+I11</f>
        <v>51994.166</v>
      </c>
      <c r="K11" s="7"/>
      <c r="L11" s="7"/>
      <c r="M11" s="7"/>
      <c r="N11" s="7"/>
    </row>
    <row r="12" spans="1:14" ht="39.75" customHeight="1" hidden="1">
      <c r="A12" s="22"/>
      <c r="B12" s="21"/>
      <c r="C12" s="17"/>
      <c r="D12" s="35"/>
      <c r="E12" s="35"/>
      <c r="F12" s="35"/>
      <c r="G12" s="35"/>
      <c r="H12" s="35"/>
      <c r="I12" s="35"/>
      <c r="J12" s="35">
        <f t="shared" si="2"/>
        <v>0</v>
      </c>
      <c r="K12" s="7"/>
      <c r="L12" s="7"/>
      <c r="M12" s="7"/>
      <c r="N12" s="7"/>
    </row>
    <row r="13" spans="1:14" ht="33" customHeight="1" hidden="1">
      <c r="A13" s="23" t="s">
        <v>5</v>
      </c>
      <c r="B13" s="24" t="s">
        <v>21</v>
      </c>
      <c r="C13" s="13" t="s">
        <v>19</v>
      </c>
      <c r="D13" s="37">
        <f>D14</f>
        <v>14650.036</v>
      </c>
      <c r="E13" s="37">
        <f aca="true" t="shared" si="3" ref="E13:J13">E14</f>
        <v>14550</v>
      </c>
      <c r="F13" s="37">
        <f t="shared" si="3"/>
        <v>14550</v>
      </c>
      <c r="G13" s="37">
        <f t="shared" si="3"/>
        <v>14841</v>
      </c>
      <c r="H13" s="37">
        <f t="shared" si="3"/>
        <v>15138</v>
      </c>
      <c r="I13" s="37">
        <f t="shared" si="3"/>
        <v>15440</v>
      </c>
      <c r="J13" s="37">
        <f t="shared" si="3"/>
        <v>89169.036</v>
      </c>
      <c r="K13" s="7"/>
      <c r="L13" s="7"/>
      <c r="M13" s="7"/>
      <c r="N13" s="7"/>
    </row>
    <row r="14" spans="1:14" ht="57.75" customHeight="1" hidden="1">
      <c r="A14" s="25" t="s">
        <v>22</v>
      </c>
      <c r="B14" s="21" t="s">
        <v>10</v>
      </c>
      <c r="C14" s="17" t="s">
        <v>13</v>
      </c>
      <c r="D14" s="35">
        <v>14650.036</v>
      </c>
      <c r="E14" s="35">
        <v>14550</v>
      </c>
      <c r="F14" s="35">
        <v>14550</v>
      </c>
      <c r="G14" s="35">
        <v>14841</v>
      </c>
      <c r="H14" s="35">
        <v>15138</v>
      </c>
      <c r="I14" s="35">
        <v>15440</v>
      </c>
      <c r="J14" s="35">
        <f t="shared" si="2"/>
        <v>89169.036</v>
      </c>
      <c r="K14" s="7"/>
      <c r="L14" s="7"/>
      <c r="M14" s="7"/>
      <c r="N14" s="7"/>
    </row>
    <row r="15" spans="1:14" ht="42.75" customHeight="1" hidden="1">
      <c r="A15" s="26"/>
      <c r="B15" s="21"/>
      <c r="C15" s="17"/>
      <c r="D15" s="35"/>
      <c r="E15" s="35"/>
      <c r="F15" s="35"/>
      <c r="G15" s="35"/>
      <c r="H15" s="35"/>
      <c r="I15" s="35"/>
      <c r="J15" s="35">
        <f t="shared" si="2"/>
        <v>0</v>
      </c>
      <c r="K15" s="7"/>
      <c r="L15" s="7"/>
      <c r="M15" s="7"/>
      <c r="N15" s="7"/>
    </row>
    <row r="16" spans="1:14" ht="32.25" customHeight="1" hidden="1">
      <c r="A16" s="27" t="s">
        <v>6</v>
      </c>
      <c r="B16" s="24" t="s">
        <v>23</v>
      </c>
      <c r="C16" s="13" t="s">
        <v>19</v>
      </c>
      <c r="D16" s="37">
        <f>D17</f>
        <v>14307</v>
      </c>
      <c r="E16" s="37">
        <f aca="true" t="shared" si="4" ref="E16:J16">E17</f>
        <v>13707</v>
      </c>
      <c r="F16" s="37">
        <f t="shared" si="4"/>
        <v>13707</v>
      </c>
      <c r="G16" s="37">
        <f t="shared" si="4"/>
        <v>13981</v>
      </c>
      <c r="H16" s="37">
        <f t="shared" si="4"/>
        <v>14260</v>
      </c>
      <c r="I16" s="37">
        <f t="shared" si="4"/>
        <v>14545</v>
      </c>
      <c r="J16" s="37">
        <f t="shared" si="4"/>
        <v>84507</v>
      </c>
      <c r="K16" s="7"/>
      <c r="L16" s="7"/>
      <c r="M16" s="7"/>
      <c r="N16" s="7"/>
    </row>
    <row r="17" spans="1:14" ht="49.5" customHeight="1" hidden="1">
      <c r="A17" s="25" t="s">
        <v>26</v>
      </c>
      <c r="B17" s="16" t="s">
        <v>11</v>
      </c>
      <c r="C17" s="17" t="s">
        <v>13</v>
      </c>
      <c r="D17" s="35">
        <v>14307</v>
      </c>
      <c r="E17" s="35">
        <v>13707</v>
      </c>
      <c r="F17" s="35">
        <v>13707</v>
      </c>
      <c r="G17" s="35">
        <v>13981</v>
      </c>
      <c r="H17" s="35">
        <v>14260</v>
      </c>
      <c r="I17" s="35">
        <v>14545</v>
      </c>
      <c r="J17" s="35">
        <f t="shared" si="2"/>
        <v>84507</v>
      </c>
      <c r="K17" s="7"/>
      <c r="L17" s="7"/>
      <c r="M17" s="7"/>
      <c r="N17" s="7"/>
    </row>
    <row r="18" spans="1:14" ht="36" customHeight="1" hidden="1">
      <c r="A18" s="26"/>
      <c r="B18" s="28"/>
      <c r="C18" s="17"/>
      <c r="D18" s="35"/>
      <c r="E18" s="35"/>
      <c r="F18" s="35"/>
      <c r="G18" s="35"/>
      <c r="H18" s="35"/>
      <c r="I18" s="35"/>
      <c r="J18" s="35">
        <f t="shared" si="2"/>
        <v>0</v>
      </c>
      <c r="K18" s="7"/>
      <c r="L18" s="7"/>
      <c r="M18" s="7"/>
      <c r="N18" s="7"/>
    </row>
    <row r="19" spans="1:14" ht="35.25" customHeight="1" hidden="1">
      <c r="A19" s="27" t="s">
        <v>7</v>
      </c>
      <c r="B19" s="24" t="s">
        <v>25</v>
      </c>
      <c r="C19" s="13" t="s">
        <v>19</v>
      </c>
      <c r="D19" s="37">
        <f>D20</f>
        <v>430</v>
      </c>
      <c r="E19" s="37">
        <f aca="true" t="shared" si="5" ref="E19:J19">E20</f>
        <v>430</v>
      </c>
      <c r="F19" s="37">
        <f t="shared" si="5"/>
        <v>430</v>
      </c>
      <c r="G19" s="37">
        <f t="shared" si="5"/>
        <v>438</v>
      </c>
      <c r="H19" s="37">
        <f t="shared" si="5"/>
        <v>446</v>
      </c>
      <c r="I19" s="37">
        <f t="shared" si="5"/>
        <v>455</v>
      </c>
      <c r="J19" s="37">
        <f t="shared" si="5"/>
        <v>2629</v>
      </c>
      <c r="K19" s="7"/>
      <c r="L19" s="7"/>
      <c r="M19" s="7"/>
      <c r="N19" s="7"/>
    </row>
    <row r="20" spans="1:14" ht="50.25" customHeight="1" hidden="1">
      <c r="A20" s="25" t="s">
        <v>24</v>
      </c>
      <c r="B20" s="21" t="s">
        <v>12</v>
      </c>
      <c r="C20" s="17" t="s">
        <v>13</v>
      </c>
      <c r="D20" s="38">
        <v>430</v>
      </c>
      <c r="E20" s="38">
        <v>430</v>
      </c>
      <c r="F20" s="38">
        <v>430</v>
      </c>
      <c r="G20" s="38">
        <v>438</v>
      </c>
      <c r="H20" s="38">
        <v>446</v>
      </c>
      <c r="I20" s="38">
        <v>455</v>
      </c>
      <c r="J20" s="38">
        <f>I20+H20+G20+F20+E20+D20</f>
        <v>2629</v>
      </c>
      <c r="K20" s="7"/>
      <c r="L20" s="7"/>
      <c r="M20" s="7"/>
      <c r="N20" s="7"/>
    </row>
    <row r="21" spans="1:14" ht="76.5" customHeight="1">
      <c r="A21" s="27" t="s">
        <v>15</v>
      </c>
      <c r="B21" s="24" t="s">
        <v>29</v>
      </c>
      <c r="C21" s="17" t="s">
        <v>13</v>
      </c>
      <c r="D21" s="37">
        <f>600-300</f>
        <v>300</v>
      </c>
      <c r="E21" s="37">
        <v>600</v>
      </c>
      <c r="F21" s="37">
        <v>600</v>
      </c>
      <c r="G21" s="37">
        <v>612</v>
      </c>
      <c r="H21" s="37">
        <v>624</v>
      </c>
      <c r="I21" s="37">
        <v>637</v>
      </c>
      <c r="J21" s="37">
        <f>I21+H21+G21+F21+E21+D21</f>
        <v>3373</v>
      </c>
      <c r="K21" s="7"/>
      <c r="L21" s="7"/>
      <c r="M21" s="7"/>
      <c r="N21" s="7"/>
    </row>
    <row r="22" spans="1:14" ht="18.75" customHeight="1">
      <c r="A22" s="29"/>
      <c r="B22" s="8" t="s">
        <v>27</v>
      </c>
      <c r="C22" s="30"/>
      <c r="D22" s="37">
        <f>D23</f>
        <v>57730.809</v>
      </c>
      <c r="E22" s="37">
        <f aca="true" t="shared" si="6" ref="E22:J22">E23</f>
        <v>57074</v>
      </c>
      <c r="F22" s="37">
        <f t="shared" si="6"/>
        <v>57074</v>
      </c>
      <c r="G22" s="37">
        <f t="shared" si="6"/>
        <v>58216</v>
      </c>
      <c r="H22" s="37">
        <f t="shared" si="6"/>
        <v>59381</v>
      </c>
      <c r="I22" s="37">
        <f t="shared" si="6"/>
        <v>60564</v>
      </c>
      <c r="J22" s="37">
        <f t="shared" si="6"/>
        <v>350039.809</v>
      </c>
      <c r="K22" s="7"/>
      <c r="L22" s="32"/>
      <c r="M22" s="7"/>
      <c r="N22" s="7"/>
    </row>
    <row r="23" spans="1:14" ht="29.25" customHeight="1">
      <c r="A23" s="29"/>
      <c r="B23" s="8" t="s">
        <v>13</v>
      </c>
      <c r="C23" s="29"/>
      <c r="D23" s="37">
        <f>D8+D10+D13+D16+D19+D21</f>
        <v>57730.809</v>
      </c>
      <c r="E23" s="37">
        <f aca="true" t="shared" si="7" ref="E23:J23">E9+E11+E14+E17+E20+E21</f>
        <v>57074</v>
      </c>
      <c r="F23" s="37">
        <f t="shared" si="7"/>
        <v>57074</v>
      </c>
      <c r="G23" s="37">
        <f t="shared" si="7"/>
        <v>58216</v>
      </c>
      <c r="H23" s="37">
        <f t="shared" si="7"/>
        <v>59381</v>
      </c>
      <c r="I23" s="37">
        <f t="shared" si="7"/>
        <v>60564</v>
      </c>
      <c r="J23" s="37">
        <f t="shared" si="7"/>
        <v>350039.809</v>
      </c>
      <c r="K23" s="7"/>
      <c r="L23" s="7"/>
      <c r="M23" s="7"/>
      <c r="N23" s="7"/>
    </row>
    <row r="24" spans="1:14" ht="12.75" hidden="1">
      <c r="A24" s="29"/>
      <c r="B24" s="29"/>
      <c r="C24" s="29"/>
      <c r="D24" s="5"/>
      <c r="E24" s="5"/>
      <c r="F24" s="5"/>
      <c r="G24" s="5"/>
      <c r="H24" s="5"/>
      <c r="I24" s="5"/>
      <c r="J24" s="29"/>
      <c r="K24" s="7"/>
      <c r="L24" s="7"/>
      <c r="M24" s="7"/>
      <c r="N24" s="7"/>
    </row>
    <row r="25" spans="1:14" ht="12.75">
      <c r="A25" s="7"/>
      <c r="B25" s="7"/>
      <c r="C25" s="7"/>
      <c r="D25" s="6"/>
      <c r="E25" s="6"/>
      <c r="F25" s="6"/>
      <c r="G25" s="6"/>
      <c r="H25" s="6"/>
      <c r="I25" s="6"/>
      <c r="J25" s="31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</sheetData>
  <sheetProtection/>
  <mergeCells count="5">
    <mergeCell ref="G1:I1"/>
    <mergeCell ref="G3:I3"/>
    <mergeCell ref="G4:I4"/>
    <mergeCell ref="B5:I5"/>
    <mergeCell ref="G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sachapc</cp:lastModifiedBy>
  <cp:lastPrinted>2023-02-16T07:35:31Z</cp:lastPrinted>
  <dcterms:created xsi:type="dcterms:W3CDTF">2016-02-19T05:42:05Z</dcterms:created>
  <dcterms:modified xsi:type="dcterms:W3CDTF">2023-02-17T12:05:36Z</dcterms:modified>
  <cp:category/>
  <cp:version/>
  <cp:contentType/>
  <cp:contentStatus/>
</cp:coreProperties>
</file>