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<sst xmlns="http://schemas.openxmlformats.org/spreadsheetml/2006/main" count="294" uniqueCount="176">
  <si>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</si>
  <si>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</si>
  <si>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</si>
  <si>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</si>
  <si>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</si>
  <si>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</si>
  <si>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</si>
  <si>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</si>
  <si>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</si>
  <si>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</si>
  <si>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</si>
  <si>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</si>
  <si>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</si>
  <si>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</si>
  <si>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</si>
  <si>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</si>
  <si>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</si>
  <si>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</si>
  <si>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</si>
  <si>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</si>
  <si>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</si>
  <si>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</si>
  <si>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</si>
  <si>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</si>
  <si>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</si>
  <si>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</si>
  <si>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</si>
  <si>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</si>
  <si>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</si>
  <si>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</si>
  <si>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</si>
  <si>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</si>
  <si>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</si>
  <si>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</si>
  <si>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</si>
  <si>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</si>
  <si>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</si>
  <si>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</si>
  <si>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</si>
  <si>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</si>
  <si>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</si>
  <si>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</si>
  <si>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</si>
  <si>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</si>
  <si>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</si>
  <si>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</si>
  <si>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</si>
  <si>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</si>
  <si>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</si>
  <si>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</si>
  <si>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</si>
  <si>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</si>
  <si>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</si>
  <si>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</si>
  <si>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</si>
  <si>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</si>
  <si>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</si>
  <si>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</si>
  <si>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</si>
  <si>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</si>
  <si>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</si>
  <si>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</si>
  <si>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</si>
  <si>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</si>
  <si>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</si>
  <si>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</si>
  <si>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</si>
  <si>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</si>
  <si>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</si>
  <si>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</si>
  <si>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</si>
  <si>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</si>
  <si>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</si>
  <si>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</si>
  <si>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</si>
  <si>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</si>
  <si>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</si>
  <si>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</si>
  <si>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</si>
  <si>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</si>
  <si>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</si>
  <si>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</si>
  <si>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</si>
  <si>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</si>
  <si>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</si>
  <si>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</si>
  <si>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</si>
  <si>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</si>
  <si>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</si>
  <si>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</si>
  <si>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</si>
  <si>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</si>
  <si>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</si>
  <si>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</si>
  <si>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</si>
  <si>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</si>
  <si>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</si>
  <si>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</si>
  <si>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</si>
  <si>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</si>
  <si>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</si>
  <si>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</si>
  <si>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</si>
  <si>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</si>
  <si>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</si>
  <si>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</si>
  <si>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</si>
  <si>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</si>
  <si>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</si>
  <si>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</si>
  <si>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</si>
  <si>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</si>
  <si>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</si>
  <si>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</si>
  <si>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</si>
  <si>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</si>
  <si>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</si>
  <si>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</si>
  <si>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</si>
  <si>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</si>
  <si>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</si>
  <si>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</si>
  <si>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</si>
  <si>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</si>
  <si>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</si>
  <si>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</si>
  <si>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</si>
  <si>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</si>
  <si>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</si>
  <si>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</si>
  <si>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</si>
  <si>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</si>
  <si>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</si>
  <si>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</si>
  <si>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</si>
  <si>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</si>
  <si>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</si>
  <si>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</si>
  <si>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</si>
  <si>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</si>
  <si>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</si>
  <si>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</si>
  <si>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</si>
  <si>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</si>
  <si>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</si>
  <si>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</si>
  <si>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</si>
  <si>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</si>
  <si>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</si>
  <si>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</si>
  <si>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</si>
  <si>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</si>
  <si>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</si>
  <si>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</si>
  <si>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</si>
  <si>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</si>
  <si>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</si>
  <si>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</si>
  <si>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</si>
  <si>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</si>
  <si>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</si>
  <si>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</si>
  <si>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</si>
  <si>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</si>
  <si>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</si>
  <si>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</si>
  <si>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</si>
  <si>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</si>
  <si>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>13.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</si>
  <si>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</si>
  <si>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 xml:space="preserve">муниципального  образования </t>
  </si>
  <si>
    <t>"Город Малоярославец"</t>
  </si>
  <si>
    <t xml:space="preserve">к постановлению администрации </t>
  </si>
  <si>
    <t>городское поселение</t>
  </si>
  <si>
    <t xml:space="preserve">        Приложение №1</t>
  </si>
  <si>
    <t xml:space="preserve">                    от         28.12.2021            № 1249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</si>
</sst>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1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/>
    </xf>
    <xf numFmtId="178" fontId="6" fillId="0" borderId="18" xfId="0" applyNumberFormat="1" applyFont="1" applyFill="1" applyBorder="1" applyAlignment="1">
      <alignment horizontal="center" vertical="top"/>
    </xf>
    <xf numFmtId="178" fontId="14" fillId="0" borderId="18" xfId="0" applyNumberFormat="1" applyFont="1" applyFill="1" applyBorder="1" applyAlignment="1">
      <alignment horizontal="center" vertical="top"/>
    </xf>
    <xf numFmtId="178" fontId="6" fillId="0" borderId="19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left" vertical="top" wrapText="1"/>
    </xf>
    <xf numFmtId="178" fontId="14" fillId="0" borderId="10" xfId="0" applyNumberFormat="1" applyFont="1" applyFill="1" applyBorder="1" applyAlignment="1">
      <alignment horizontal="center" vertical="top"/>
    </xf>
    <xf numFmtId="178" fontId="14" fillId="0" borderId="21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left" vertical="top" wrapText="1"/>
    </xf>
    <xf numFmtId="178" fontId="14" fillId="0" borderId="23" xfId="0" applyNumberFormat="1" applyFont="1" applyFill="1" applyBorder="1" applyAlignment="1">
      <alignment horizontal="center" vertical="top"/>
    </xf>
    <xf numFmtId="178" fontId="14" fillId="0" borderId="24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8" fontId="6" fillId="0" borderId="10" xfId="0" applyNumberFormat="1" applyFont="1" applyFill="1" applyBorder="1" applyAlignment="1">
      <alignment horizontal="center" vertical="top"/>
    </xf>
    <xf numFmtId="178" fontId="6" fillId="0" borderId="23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top"/>
    </xf>
    <xf numFmtId="178" fontId="6" fillId="0" borderId="27" xfId="0" applyNumberFormat="1" applyFont="1" applyFill="1" applyBorder="1" applyAlignment="1">
      <alignment horizontal="center" vertical="top"/>
    </xf>
    <xf numFmtId="178" fontId="14" fillId="0" borderId="27" xfId="0" applyNumberFormat="1" applyFont="1" applyFill="1" applyBorder="1" applyAlignment="1">
      <alignment horizontal="center" vertical="top"/>
    </xf>
    <xf numFmtId="178" fontId="14" fillId="0" borderId="28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0" fontId="14" fillId="0" borderId="29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horizontal="center" vertical="top"/>
    </xf>
    <xf numFmtId="178" fontId="14" fillId="0" borderId="17" xfId="0" applyNumberFormat="1" applyFont="1" applyFill="1" applyBorder="1" applyAlignment="1">
      <alignment horizontal="center" vertical="top"/>
    </xf>
    <xf numFmtId="178" fontId="6" fillId="0" borderId="17" xfId="0" applyNumberFormat="1" applyFont="1" applyFill="1" applyBorder="1" applyAlignment="1">
      <alignment horizontal="center" vertical="top"/>
    </xf>
    <xf numFmtId="178" fontId="14" fillId="0" borderId="30" xfId="0" applyNumberFormat="1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177" fontId="6" fillId="0" borderId="0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right" vertical="top" wrapText="1"/>
    </xf>
    <xf numFmtId="177" fontId="14" fillId="0" borderId="0" xfId="0" applyNumberFormat="1" applyFont="1" applyFill="1" applyAlignment="1">
      <alignment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 horizontal="right"/>
    </xf>
    <xf numFmtId="0" fontId="14" fillId="0" borderId="23" xfId="0" applyFont="1" applyFill="1" applyBorder="1" applyAlignment="1">
      <alignment/>
    </xf>
    <xf numFmtId="178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78" fontId="14" fillId="0" borderId="0" xfId="0" applyNumberFormat="1" applyFont="1" applyFill="1" applyAlignment="1">
      <alignment/>
    </xf>
    <xf numFmtId="178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0" fillId="34" borderId="31" xfId="0" applyFont="1" applyFill="1" applyBorder="1" applyAlignment="1">
      <alignment horizontal="left" vertical="justify" wrapText="1"/>
    </xf>
    <xf numFmtId="0" fontId="10" fillId="34" borderId="0" xfId="0" applyFont="1" applyFill="1" applyBorder="1" applyAlignment="1">
      <alignment horizontal="left" vertical="justify" wrapText="1"/>
    </xf>
    <xf numFmtId="0" fontId="10" fillId="34" borderId="32" xfId="0" applyFont="1" applyFill="1" applyBorder="1" applyAlignment="1">
      <alignment horizontal="left" vertical="justify" wrapText="1"/>
    </xf>
    <xf numFmtId="0" fontId="10" fillId="34" borderId="33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left" vertical="center" wrapText="1"/>
    </xf>
    <xf numFmtId="0" fontId="10" fillId="34" borderId="3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wrapText="1"/>
    </xf>
    <xf numFmtId="0" fontId="11" fillId="34" borderId="37" xfId="0" applyFont="1" applyFill="1" applyBorder="1" applyAlignment="1">
      <alignment horizontal="left" wrapText="1"/>
    </xf>
    <xf numFmtId="0" fontId="11" fillId="34" borderId="38" xfId="0" applyFont="1" applyFill="1" applyBorder="1" applyAlignment="1">
      <alignment horizontal="left" wrapText="1"/>
    </xf>
    <xf numFmtId="0" fontId="10" fillId="34" borderId="39" xfId="0" applyFont="1" applyFill="1" applyBorder="1" applyAlignment="1">
      <alignment horizontal="left" wrapText="1"/>
    </xf>
    <xf numFmtId="0" fontId="10" fillId="34" borderId="40" xfId="0" applyFont="1" applyFill="1" applyBorder="1" applyAlignment="1">
      <alignment horizontal="left" wrapText="1"/>
    </xf>
    <xf numFmtId="0" fontId="10" fillId="34" borderId="41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49" fontId="14" fillId="0" borderId="42" xfId="0" applyNumberFormat="1" applyFont="1" applyFill="1" applyBorder="1" applyAlignment="1">
      <alignment horizontal="center" vertical="top"/>
    </xf>
    <xf numFmtId="49" fontId="14" fillId="0" borderId="4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109" t="s">
        <v>36</v>
      </c>
      <c r="D2" s="109"/>
      <c r="E2" s="109"/>
      <c r="F2" s="109"/>
      <c r="G2" s="109"/>
      <c r="H2" s="109"/>
      <c r="I2" s="109"/>
      <c r="J2" s="109"/>
      <c r="K2" s="109"/>
      <c r="L2" s="8"/>
      <c r="M2" s="8"/>
      <c r="N2" s="8"/>
    </row>
    <row r="3" spans="3:14" ht="18.75">
      <c r="C3" s="38"/>
      <c r="D3" s="109" t="s">
        <v>37</v>
      </c>
      <c r="E3" s="109"/>
      <c r="F3" s="109"/>
      <c r="G3" s="109"/>
      <c r="H3" s="109"/>
      <c r="I3" s="109"/>
      <c r="J3" s="109"/>
      <c r="K3" s="109"/>
      <c r="L3" s="8"/>
      <c r="M3" s="8"/>
      <c r="N3" s="8"/>
    </row>
    <row r="4" spans="3:14" ht="39" customHeight="1">
      <c r="C4" s="110" t="s">
        <v>38</v>
      </c>
      <c r="D4" s="110"/>
      <c r="E4" s="110"/>
      <c r="F4" s="110"/>
      <c r="G4" s="110"/>
      <c r="H4" s="110"/>
      <c r="I4" s="110"/>
      <c r="J4" s="110"/>
      <c r="K4" s="110"/>
      <c r="L4" s="11"/>
      <c r="M4" s="11"/>
      <c r="N4" s="11"/>
    </row>
    <row r="5" spans="3:14" ht="21.75" customHeight="1">
      <c r="C5" s="111" t="s">
        <v>0</v>
      </c>
      <c r="D5" s="118" t="s">
        <v>39</v>
      </c>
      <c r="E5" s="118" t="s">
        <v>40</v>
      </c>
      <c r="F5" s="118" t="s">
        <v>41</v>
      </c>
      <c r="G5" s="118" t="s">
        <v>42</v>
      </c>
      <c r="H5" s="125" t="s">
        <v>43</v>
      </c>
      <c r="I5" s="126"/>
      <c r="J5" s="126"/>
      <c r="K5" s="126"/>
      <c r="L5" s="11"/>
      <c r="M5" s="11"/>
      <c r="N5" s="11"/>
    </row>
    <row r="6" spans="3:14" ht="26.25" customHeight="1">
      <c r="C6" s="111"/>
      <c r="D6" s="118"/>
      <c r="E6" s="118"/>
      <c r="F6" s="118"/>
      <c r="G6" s="118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122" t="s">
        <v>124</v>
      </c>
      <c r="E7" s="123"/>
      <c r="F7" s="123"/>
      <c r="G7" s="123"/>
      <c r="H7" s="123"/>
      <c r="I7" s="123"/>
      <c r="J7" s="123"/>
      <c r="K7" s="124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119" t="s">
        <v>76</v>
      </c>
      <c r="E17" s="120"/>
      <c r="F17" s="120"/>
      <c r="G17" s="120"/>
      <c r="H17" s="120"/>
      <c r="I17" s="120"/>
      <c r="J17" s="120"/>
      <c r="K17" s="121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115" t="s">
        <v>88</v>
      </c>
      <c r="E20" s="116"/>
      <c r="F20" s="116"/>
      <c r="G20" s="116"/>
      <c r="H20" s="116"/>
      <c r="I20" s="116"/>
      <c r="J20" s="116"/>
      <c r="K20" s="117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112" t="s">
        <v>94</v>
      </c>
      <c r="E26" s="113"/>
      <c r="F26" s="113"/>
      <c r="G26" s="113"/>
      <c r="H26" s="113"/>
      <c r="I26" s="113"/>
      <c r="J26" s="113"/>
      <c r="K26" s="114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127" t="s">
        <v>34</v>
      </c>
      <c r="C7" s="127"/>
      <c r="D7" s="127"/>
      <c r="E7" s="127"/>
      <c r="F7" s="127"/>
    </row>
    <row r="8" ht="15.75">
      <c r="B8" s="7"/>
    </row>
    <row r="9" spans="2:6" ht="32.25" customHeight="1">
      <c r="B9" s="128" t="s">
        <v>14</v>
      </c>
      <c r="C9" s="128"/>
      <c r="D9" s="128"/>
      <c r="E9" s="128"/>
      <c r="F9" s="128"/>
    </row>
    <row r="10" spans="2:7" ht="30.75" customHeight="1">
      <c r="B10" s="130" t="s">
        <v>138</v>
      </c>
      <c r="C10" s="130"/>
      <c r="D10" s="130"/>
      <c r="E10" s="130"/>
      <c r="F10" s="130"/>
      <c r="G10" s="130"/>
    </row>
    <row r="11" spans="1:7" ht="31.5" customHeight="1">
      <c r="A11" s="129" t="s">
        <v>0</v>
      </c>
      <c r="B11" s="129" t="s">
        <v>11</v>
      </c>
      <c r="C11" s="129" t="s">
        <v>12</v>
      </c>
      <c r="D11" s="132" t="s">
        <v>13</v>
      </c>
      <c r="E11" s="132"/>
      <c r="F11" s="132"/>
      <c r="G11" s="132"/>
    </row>
    <row r="12" spans="1:8" ht="12.75">
      <c r="A12" s="129"/>
      <c r="B12" s="129"/>
      <c r="C12" s="12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31"/>
      <c r="C35" s="131"/>
      <c r="D35" s="131"/>
      <c r="E35" s="131"/>
      <c r="F35" s="131"/>
      <c r="G35" s="13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42" zoomScaleNormal="142" zoomScalePageLayoutView="0" workbookViewId="0" topLeftCell="A1">
      <selection activeCell="C6" sqref="C6:F6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20.00390625" style="0" customWidth="1"/>
    <col min="4" max="4" width="15.25390625" style="0" customWidth="1"/>
    <col min="5" max="5" width="14.25390625" style="0" hidden="1" customWidth="1"/>
    <col min="6" max="6" width="13.875" style="0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1:11" ht="16.5">
      <c r="A1" s="102"/>
      <c r="B1" s="102"/>
      <c r="C1" s="102"/>
      <c r="D1" s="103" t="s">
        <v>174</v>
      </c>
      <c r="E1" s="103"/>
      <c r="F1" s="103"/>
      <c r="G1" s="141"/>
      <c r="H1" s="141"/>
      <c r="I1" s="141"/>
      <c r="J1" s="141"/>
      <c r="K1" s="141"/>
    </row>
    <row r="2" spans="1:11" ht="16.5">
      <c r="A2" s="102"/>
      <c r="B2" s="102"/>
      <c r="C2" s="133" t="s">
        <v>172</v>
      </c>
      <c r="D2" s="133"/>
      <c r="E2" s="133"/>
      <c r="F2" s="133"/>
      <c r="G2" s="104"/>
      <c r="H2" s="104"/>
      <c r="I2" s="104"/>
      <c r="J2" s="104"/>
      <c r="K2" s="104"/>
    </row>
    <row r="3" spans="1:11" ht="16.5">
      <c r="A3" s="102"/>
      <c r="B3" s="102"/>
      <c r="C3" s="133" t="s">
        <v>170</v>
      </c>
      <c r="D3" s="133"/>
      <c r="E3" s="133"/>
      <c r="F3" s="133"/>
      <c r="G3" s="104"/>
      <c r="H3" s="104"/>
      <c r="I3" s="104"/>
      <c r="J3" s="104"/>
      <c r="K3" s="104"/>
    </row>
    <row r="4" spans="1:11" ht="16.5">
      <c r="A4" s="105"/>
      <c r="B4" s="105"/>
      <c r="C4" s="134" t="s">
        <v>173</v>
      </c>
      <c r="D4" s="134"/>
      <c r="E4" s="134"/>
      <c r="F4" s="134"/>
      <c r="G4" s="106"/>
      <c r="H4" s="106"/>
      <c r="I4" s="106"/>
      <c r="J4" s="106"/>
      <c r="K4" s="106"/>
    </row>
    <row r="5" spans="1:11" ht="16.5">
      <c r="A5" s="105"/>
      <c r="B5" s="105"/>
      <c r="C5" s="134" t="s">
        <v>171</v>
      </c>
      <c r="D5" s="134"/>
      <c r="E5" s="134"/>
      <c r="F5" s="134"/>
      <c r="G5" s="106"/>
      <c r="H5" s="106"/>
      <c r="I5" s="106"/>
      <c r="J5" s="106"/>
      <c r="K5" s="106"/>
    </row>
    <row r="6" spans="1:11" ht="16.5">
      <c r="A6" s="105"/>
      <c r="B6" s="105"/>
      <c r="C6" s="135" t="s">
        <v>175</v>
      </c>
      <c r="D6" s="135"/>
      <c r="E6" s="135"/>
      <c r="F6" s="135"/>
      <c r="G6" s="106"/>
      <c r="H6" s="106"/>
      <c r="I6" s="106"/>
      <c r="J6" s="106"/>
      <c r="K6" s="106"/>
    </row>
    <row r="7" spans="1:11" ht="26.2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05"/>
    </row>
    <row r="8" spans="1:11" ht="15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6"/>
    </row>
    <row r="9" spans="1:11" ht="15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6"/>
    </row>
    <row r="10" spans="1:11" ht="15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6"/>
    </row>
    <row r="11" spans="1:11" ht="41.25" customHeight="1" thickBot="1">
      <c r="A11" s="48" t="s">
        <v>0</v>
      </c>
      <c r="B11" s="49" t="s">
        <v>1</v>
      </c>
      <c r="C11" s="49" t="s">
        <v>2</v>
      </c>
      <c r="D11" s="49" t="s">
        <v>147</v>
      </c>
      <c r="E11" s="50">
        <v>2020</v>
      </c>
      <c r="F11" s="50">
        <v>2021</v>
      </c>
      <c r="G11" s="50">
        <v>2022</v>
      </c>
      <c r="H11" s="50">
        <v>2023</v>
      </c>
      <c r="I11" s="50">
        <v>2024</v>
      </c>
      <c r="J11" s="50">
        <v>2025</v>
      </c>
      <c r="K11" s="51"/>
    </row>
    <row r="12" spans="1:12" ht="34.5" customHeight="1">
      <c r="A12" s="52">
        <v>1</v>
      </c>
      <c r="B12" s="53" t="s">
        <v>139</v>
      </c>
      <c r="C12" s="136" t="s">
        <v>3</v>
      </c>
      <c r="D12" s="55">
        <f>E12+F12+G12+H12+I12+J12</f>
        <v>165158.511</v>
      </c>
      <c r="E12" s="55">
        <f aca="true" t="shared" si="0" ref="E12:J12">E13+E14</f>
        <v>26475.705</v>
      </c>
      <c r="F12" s="55">
        <f t="shared" si="0"/>
        <v>27965.046000000002</v>
      </c>
      <c r="G12" s="56">
        <f t="shared" si="0"/>
        <v>26849.484</v>
      </c>
      <c r="H12" s="56">
        <f t="shared" si="0"/>
        <v>26849.484</v>
      </c>
      <c r="I12" s="55">
        <f t="shared" si="0"/>
        <v>28088.075</v>
      </c>
      <c r="J12" s="57">
        <f t="shared" si="0"/>
        <v>28930.716999999997</v>
      </c>
      <c r="K12" s="51"/>
      <c r="L12" s="44"/>
    </row>
    <row r="13" spans="1:12" ht="18.75" customHeight="1">
      <c r="A13" s="58" t="s">
        <v>140</v>
      </c>
      <c r="B13" s="59" t="s">
        <v>141</v>
      </c>
      <c r="C13" s="137"/>
      <c r="D13" s="69">
        <f aca="true" t="shared" si="1" ref="D13:D25">E13+F13+G13+H13+I13+J13</f>
        <v>158881.196</v>
      </c>
      <c r="E13" s="60">
        <f>25665.861-230.912</f>
        <v>25434.949</v>
      </c>
      <c r="F13" s="60">
        <f>25726.91+200+200+590.826</f>
        <v>26717.736</v>
      </c>
      <c r="G13" s="60">
        <v>25726.91</v>
      </c>
      <c r="H13" s="60">
        <v>25726.91</v>
      </c>
      <c r="I13" s="60">
        <v>27228.912</v>
      </c>
      <c r="J13" s="61">
        <v>28045.779</v>
      </c>
      <c r="K13" s="51"/>
      <c r="L13" s="44"/>
    </row>
    <row r="14" spans="1:12" ht="70.5" customHeight="1" thickBot="1">
      <c r="A14" s="62" t="s">
        <v>149</v>
      </c>
      <c r="B14" s="63" t="s">
        <v>142</v>
      </c>
      <c r="C14" s="138"/>
      <c r="D14" s="70">
        <f t="shared" si="1"/>
        <v>6277.3150000000005</v>
      </c>
      <c r="E14" s="64">
        <f>809.844+230.912</f>
        <v>1040.756</v>
      </c>
      <c r="F14" s="64">
        <f>1122.574+124.736</f>
        <v>1247.3100000000002</v>
      </c>
      <c r="G14" s="64">
        <v>1122.574</v>
      </c>
      <c r="H14" s="64">
        <v>1122.574</v>
      </c>
      <c r="I14" s="64">
        <v>859.163</v>
      </c>
      <c r="J14" s="65">
        <v>884.938</v>
      </c>
      <c r="K14" s="51"/>
      <c r="L14" s="44"/>
    </row>
    <row r="15" spans="1:12" ht="24.75" customHeight="1" hidden="1">
      <c r="A15" s="66" t="s">
        <v>19</v>
      </c>
      <c r="B15" s="67" t="s">
        <v>4</v>
      </c>
      <c r="C15" s="136" t="s">
        <v>3</v>
      </c>
      <c r="D15" s="55">
        <f t="shared" si="1"/>
        <v>15618.427639999998</v>
      </c>
      <c r="E15" s="55">
        <f>E16+E17</f>
        <v>859.448</v>
      </c>
      <c r="F15" s="55">
        <f>F16+F17</f>
        <v>2866.932</v>
      </c>
      <c r="G15" s="55">
        <f>G16+G17</f>
        <v>2866.932</v>
      </c>
      <c r="H15" s="55">
        <f>H16+H17</f>
        <v>2866.932</v>
      </c>
      <c r="I15" s="55">
        <v>3033.588</v>
      </c>
      <c r="J15" s="57">
        <f aca="true" t="shared" si="2" ref="J15:J25">I15*1.03</f>
        <v>3124.5956400000005</v>
      </c>
      <c r="K15" s="51"/>
      <c r="L15" s="44"/>
    </row>
    <row r="16" spans="1:12" ht="14.25" customHeight="1" hidden="1">
      <c r="A16" s="58" t="s">
        <v>77</v>
      </c>
      <c r="B16" s="68" t="s">
        <v>141</v>
      </c>
      <c r="C16" s="137"/>
      <c r="D16" s="69">
        <f t="shared" si="1"/>
        <v>5688.114119999999</v>
      </c>
      <c r="E16" s="60">
        <v>787.448</v>
      </c>
      <c r="F16" s="60">
        <f>794.932+820</f>
        <v>1614.932</v>
      </c>
      <c r="G16" s="60">
        <v>794.932</v>
      </c>
      <c r="H16" s="60">
        <v>794.932</v>
      </c>
      <c r="I16" s="60">
        <v>835.404</v>
      </c>
      <c r="J16" s="61">
        <f t="shared" si="2"/>
        <v>860.46612</v>
      </c>
      <c r="K16" s="51"/>
      <c r="L16" s="44"/>
    </row>
    <row r="17" spans="1:12" ht="30" customHeight="1" hidden="1" thickBot="1">
      <c r="A17" s="62" t="s">
        <v>80</v>
      </c>
      <c r="B17" s="63" t="s">
        <v>148</v>
      </c>
      <c r="C17" s="138"/>
      <c r="D17" s="70">
        <f t="shared" si="1"/>
        <v>9930.314999999999</v>
      </c>
      <c r="E17" s="64">
        <f>2072-1000-1000</f>
        <v>72</v>
      </c>
      <c r="F17" s="64">
        <f>2072-820</f>
        <v>1252</v>
      </c>
      <c r="G17" s="64">
        <v>2072</v>
      </c>
      <c r="H17" s="64">
        <v>2072</v>
      </c>
      <c r="I17" s="64">
        <v>2198.185</v>
      </c>
      <c r="J17" s="65">
        <v>2264.13</v>
      </c>
      <c r="K17" s="51"/>
      <c r="L17" s="44"/>
    </row>
    <row r="18" spans="1:12" ht="27" customHeight="1" hidden="1">
      <c r="A18" s="71" t="s">
        <v>5</v>
      </c>
      <c r="B18" s="67" t="s">
        <v>6</v>
      </c>
      <c r="C18" s="136" t="s">
        <v>3</v>
      </c>
      <c r="D18" s="55">
        <f t="shared" si="1"/>
        <v>4127.52312</v>
      </c>
      <c r="E18" s="55">
        <f aca="true" t="shared" si="3" ref="E18:J18">E19</f>
        <v>663.497</v>
      </c>
      <c r="F18" s="55">
        <f t="shared" si="3"/>
        <v>678.367</v>
      </c>
      <c r="G18" s="55">
        <f t="shared" si="3"/>
        <v>678.367</v>
      </c>
      <c r="H18" s="55">
        <f t="shared" si="3"/>
        <v>678.367</v>
      </c>
      <c r="I18" s="55">
        <f t="shared" si="3"/>
        <v>703.904</v>
      </c>
      <c r="J18" s="57">
        <f t="shared" si="3"/>
        <v>725.02112</v>
      </c>
      <c r="K18" s="51"/>
      <c r="L18" s="44"/>
    </row>
    <row r="19" spans="1:12" ht="18" customHeight="1" hidden="1" thickBot="1">
      <c r="A19" s="62" t="s">
        <v>166</v>
      </c>
      <c r="B19" s="63" t="s">
        <v>141</v>
      </c>
      <c r="C19" s="138"/>
      <c r="D19" s="70">
        <f t="shared" si="1"/>
        <v>4127.52312</v>
      </c>
      <c r="E19" s="64">
        <v>663.497</v>
      </c>
      <c r="F19" s="64">
        <v>678.367</v>
      </c>
      <c r="G19" s="64">
        <v>678.367</v>
      </c>
      <c r="H19" s="64">
        <v>678.367</v>
      </c>
      <c r="I19" s="64">
        <v>703.904</v>
      </c>
      <c r="J19" s="65">
        <f t="shared" si="2"/>
        <v>725.02112</v>
      </c>
      <c r="K19" s="51"/>
      <c r="L19" s="44"/>
    </row>
    <row r="20" spans="1:12" ht="36.75" customHeight="1">
      <c r="A20" s="71" t="s">
        <v>18</v>
      </c>
      <c r="B20" s="67" t="s">
        <v>150</v>
      </c>
      <c r="C20" s="136" t="s">
        <v>3</v>
      </c>
      <c r="D20" s="55">
        <f t="shared" si="1"/>
        <v>19668.749219999998</v>
      </c>
      <c r="E20" s="55">
        <f aca="true" t="shared" si="4" ref="E20:J20">E21</f>
        <v>3802.096</v>
      </c>
      <c r="F20" s="55">
        <f t="shared" si="4"/>
        <v>3891.964</v>
      </c>
      <c r="G20" s="55">
        <f t="shared" si="4"/>
        <v>2709.864</v>
      </c>
      <c r="H20" s="55">
        <f t="shared" si="4"/>
        <v>2761.164</v>
      </c>
      <c r="I20" s="55">
        <f t="shared" si="4"/>
        <v>3203.774</v>
      </c>
      <c r="J20" s="57">
        <f t="shared" si="4"/>
        <v>3299.88722</v>
      </c>
      <c r="K20" s="51"/>
      <c r="L20" s="44"/>
    </row>
    <row r="21" spans="1:12" ht="51.75" customHeight="1" thickBot="1">
      <c r="A21" s="62" t="s">
        <v>167</v>
      </c>
      <c r="B21" s="63" t="s">
        <v>150</v>
      </c>
      <c r="C21" s="138"/>
      <c r="D21" s="64">
        <f>E21+F21+G21+H21+I21+J21</f>
        <v>19668.749219999998</v>
      </c>
      <c r="E21" s="64">
        <f>2737.214+1157.375-280+187.507</f>
        <v>3802.096</v>
      </c>
      <c r="F21" s="64">
        <f>3711.964+70+110</f>
        <v>3891.964</v>
      </c>
      <c r="G21" s="64">
        <v>2709.864</v>
      </c>
      <c r="H21" s="64">
        <v>2761.164</v>
      </c>
      <c r="I21" s="64">
        <v>3203.774</v>
      </c>
      <c r="J21" s="65">
        <f t="shared" si="2"/>
        <v>3299.88722</v>
      </c>
      <c r="K21" s="51"/>
      <c r="L21" s="44"/>
    </row>
    <row r="22" spans="1:12" ht="39.75" customHeight="1" hidden="1">
      <c r="A22" s="71" t="s">
        <v>7</v>
      </c>
      <c r="B22" s="67" t="s">
        <v>8</v>
      </c>
      <c r="C22" s="136" t="s">
        <v>3</v>
      </c>
      <c r="D22" s="55">
        <f t="shared" si="1"/>
        <v>9153.627</v>
      </c>
      <c r="E22" s="55">
        <f>E23</f>
        <v>1000</v>
      </c>
      <c r="F22" s="55">
        <f>F23</f>
        <v>2000</v>
      </c>
      <c r="G22" s="55">
        <f>G23</f>
        <v>2000</v>
      </c>
      <c r="H22" s="55">
        <f>H23</f>
        <v>2000</v>
      </c>
      <c r="I22" s="55">
        <f>I23</f>
        <v>1060.9</v>
      </c>
      <c r="J22" s="57">
        <f t="shared" si="2"/>
        <v>1092.727</v>
      </c>
      <c r="K22" s="51"/>
      <c r="L22" s="44"/>
    </row>
    <row r="23" spans="1:12" ht="15.75" customHeight="1" hidden="1" thickBot="1">
      <c r="A23" s="72" t="s">
        <v>98</v>
      </c>
      <c r="B23" s="63" t="s">
        <v>143</v>
      </c>
      <c r="C23" s="138"/>
      <c r="D23" s="70">
        <f t="shared" si="1"/>
        <v>9153.627</v>
      </c>
      <c r="E23" s="64">
        <v>1000</v>
      </c>
      <c r="F23" s="64">
        <v>2000</v>
      </c>
      <c r="G23" s="64">
        <v>2000</v>
      </c>
      <c r="H23" s="64">
        <v>2000</v>
      </c>
      <c r="I23" s="64">
        <v>1060.9</v>
      </c>
      <c r="J23" s="65">
        <f t="shared" si="2"/>
        <v>1092.727</v>
      </c>
      <c r="K23" s="51"/>
      <c r="L23" s="44"/>
    </row>
    <row r="24" spans="1:12" ht="49.5" customHeight="1">
      <c r="A24" s="71" t="s">
        <v>9</v>
      </c>
      <c r="B24" s="67" t="s">
        <v>10</v>
      </c>
      <c r="C24" s="136" t="s">
        <v>3</v>
      </c>
      <c r="D24" s="55">
        <f t="shared" si="1"/>
        <v>27361.359099999998</v>
      </c>
      <c r="E24" s="55">
        <f>E25</f>
        <v>4721</v>
      </c>
      <c r="F24" s="55">
        <f>F25</f>
        <v>4567.763</v>
      </c>
      <c r="G24" s="55">
        <f>G25</f>
        <v>4406</v>
      </c>
      <c r="H24" s="55">
        <f>H25</f>
        <v>4406</v>
      </c>
      <c r="I24" s="55">
        <f>I25</f>
        <v>4561.87</v>
      </c>
      <c r="J24" s="57">
        <f t="shared" si="2"/>
        <v>4698.7261</v>
      </c>
      <c r="K24" s="51"/>
      <c r="L24" s="44"/>
    </row>
    <row r="25" spans="1:12" ht="31.5" customHeight="1" thickBot="1">
      <c r="A25" s="72" t="s">
        <v>144</v>
      </c>
      <c r="B25" s="63" t="s">
        <v>145</v>
      </c>
      <c r="C25" s="138"/>
      <c r="D25" s="70">
        <f t="shared" si="1"/>
        <v>27361.359099999998</v>
      </c>
      <c r="E25" s="64">
        <f>4300+421</f>
        <v>4721</v>
      </c>
      <c r="F25" s="64">
        <f>4406+161.763</f>
        <v>4567.763</v>
      </c>
      <c r="G25" s="64">
        <v>4406</v>
      </c>
      <c r="H25" s="64">
        <v>4406</v>
      </c>
      <c r="I25" s="64">
        <v>4561.87</v>
      </c>
      <c r="J25" s="65">
        <f t="shared" si="2"/>
        <v>4698.7261</v>
      </c>
      <c r="K25" s="51"/>
      <c r="L25" s="44"/>
    </row>
    <row r="26" spans="1:12" ht="77.25" customHeight="1" hidden="1">
      <c r="A26" s="52" t="s">
        <v>26</v>
      </c>
      <c r="B26" s="53" t="s">
        <v>146</v>
      </c>
      <c r="C26" s="73"/>
      <c r="D26" s="55">
        <f>E26+F26+G26+H26+I26+J26</f>
        <v>3945.2432499999995</v>
      </c>
      <c r="E26" s="55">
        <f>E27+E28</f>
        <v>1677.653</v>
      </c>
      <c r="F26" s="55">
        <f>F27+F28</f>
        <v>1610.733</v>
      </c>
      <c r="G26" s="55">
        <v>0</v>
      </c>
      <c r="H26" s="55">
        <v>0</v>
      </c>
      <c r="I26" s="55">
        <f>I27</f>
        <v>323.575</v>
      </c>
      <c r="J26" s="57">
        <f>J27</f>
        <v>333.28225</v>
      </c>
      <c r="K26" s="51"/>
      <c r="L26" s="44"/>
    </row>
    <row r="27" spans="1:12" ht="27.75" customHeight="1" hidden="1">
      <c r="A27" s="144" t="s">
        <v>153</v>
      </c>
      <c r="B27" s="142" t="s">
        <v>146</v>
      </c>
      <c r="C27" s="74" t="s">
        <v>3</v>
      </c>
      <c r="D27" s="60">
        <f aca="true" t="shared" si="5" ref="D27:D36">E27+F27+G27+H27+I27+J27</f>
        <v>1945.24325</v>
      </c>
      <c r="E27" s="60">
        <f>305+280+92.653</f>
        <v>677.653</v>
      </c>
      <c r="F27" s="60">
        <f>500+110.733</f>
        <v>610.733</v>
      </c>
      <c r="G27" s="60">
        <v>0</v>
      </c>
      <c r="H27" s="60">
        <v>0</v>
      </c>
      <c r="I27" s="60">
        <v>323.575</v>
      </c>
      <c r="J27" s="61">
        <f>I27*1.03</f>
        <v>333.28225</v>
      </c>
      <c r="K27" s="51"/>
      <c r="L27" s="44"/>
    </row>
    <row r="28" spans="1:12" ht="34.5" customHeight="1" hidden="1" thickBot="1">
      <c r="A28" s="145"/>
      <c r="B28" s="143"/>
      <c r="C28" s="75" t="s">
        <v>157</v>
      </c>
      <c r="D28" s="64">
        <f>E28+F28+G28+H28+I28+J28</f>
        <v>2000</v>
      </c>
      <c r="E28" s="64">
        <v>1000</v>
      </c>
      <c r="F28" s="64">
        <v>1000</v>
      </c>
      <c r="G28" s="64"/>
      <c r="H28" s="64"/>
      <c r="I28" s="64"/>
      <c r="J28" s="65"/>
      <c r="K28" s="51"/>
      <c r="L28" s="44"/>
    </row>
    <row r="29" spans="1:12" ht="40.5" customHeight="1" hidden="1">
      <c r="A29" s="66" t="s">
        <v>135</v>
      </c>
      <c r="B29" s="67" t="s">
        <v>151</v>
      </c>
      <c r="C29" s="136" t="s">
        <v>3</v>
      </c>
      <c r="D29" s="55">
        <f t="shared" si="5"/>
        <v>1015.3627</v>
      </c>
      <c r="E29" s="55">
        <f aca="true" t="shared" si="6" ref="E29:J29">E30</f>
        <v>200</v>
      </c>
      <c r="F29" s="55">
        <f t="shared" si="6"/>
        <v>200</v>
      </c>
      <c r="G29" s="55">
        <f t="shared" si="6"/>
        <v>200</v>
      </c>
      <c r="H29" s="55">
        <f t="shared" si="6"/>
        <v>200</v>
      </c>
      <c r="I29" s="55">
        <f t="shared" si="6"/>
        <v>106.09</v>
      </c>
      <c r="J29" s="57">
        <f t="shared" si="6"/>
        <v>109.2727</v>
      </c>
      <c r="K29" s="51"/>
      <c r="L29" s="44"/>
    </row>
    <row r="30" spans="1:12" ht="15" customHeight="1" hidden="1" thickBot="1">
      <c r="A30" s="62" t="s">
        <v>154</v>
      </c>
      <c r="B30" s="63" t="s">
        <v>152</v>
      </c>
      <c r="C30" s="138"/>
      <c r="D30" s="70">
        <f t="shared" si="5"/>
        <v>1015.3627</v>
      </c>
      <c r="E30" s="64">
        <f>100+100</f>
        <v>200</v>
      </c>
      <c r="F30" s="64">
        <v>200</v>
      </c>
      <c r="G30" s="64">
        <v>200</v>
      </c>
      <c r="H30" s="64">
        <v>200</v>
      </c>
      <c r="I30" s="64">
        <v>106.09</v>
      </c>
      <c r="J30" s="65">
        <f>I30*1.03</f>
        <v>109.2727</v>
      </c>
      <c r="K30" s="51"/>
      <c r="L30" s="44"/>
    </row>
    <row r="31" spans="1:12" ht="93.75" customHeight="1" thickBot="1">
      <c r="A31" s="76" t="s">
        <v>136</v>
      </c>
      <c r="B31" s="77" t="s">
        <v>156</v>
      </c>
      <c r="C31" s="78" t="s">
        <v>157</v>
      </c>
      <c r="D31" s="79">
        <f t="shared" si="5"/>
        <v>1712.813</v>
      </c>
      <c r="E31" s="79">
        <f>687.456+103.541</f>
        <v>790.9970000000001</v>
      </c>
      <c r="F31" s="79">
        <f>921.816+74.828-74.828</f>
        <v>921.816</v>
      </c>
      <c r="G31" s="79">
        <v>0</v>
      </c>
      <c r="H31" s="80">
        <v>0</v>
      </c>
      <c r="I31" s="80"/>
      <c r="J31" s="81"/>
      <c r="K31" s="51"/>
      <c r="L31" s="44"/>
    </row>
    <row r="32" spans="1:12" ht="54.75" customHeight="1" hidden="1" thickBot="1">
      <c r="A32" s="66" t="s">
        <v>158</v>
      </c>
      <c r="B32" s="67" t="s">
        <v>159</v>
      </c>
      <c r="C32" s="82" t="s">
        <v>3</v>
      </c>
      <c r="D32" s="55">
        <f t="shared" si="5"/>
        <v>10720.324</v>
      </c>
      <c r="E32" s="55">
        <f aca="true" t="shared" si="7" ref="E32:J32">E33</f>
        <v>1720.324</v>
      </c>
      <c r="F32" s="55">
        <f t="shared" si="7"/>
        <v>3000</v>
      </c>
      <c r="G32" s="55">
        <f t="shared" si="7"/>
        <v>3000</v>
      </c>
      <c r="H32" s="55">
        <f t="shared" si="7"/>
        <v>3000</v>
      </c>
      <c r="I32" s="55">
        <f t="shared" si="7"/>
        <v>0</v>
      </c>
      <c r="J32" s="57">
        <f t="shared" si="7"/>
        <v>0</v>
      </c>
      <c r="K32" s="51"/>
      <c r="L32" s="44"/>
    </row>
    <row r="33" spans="1:12" ht="81" customHeight="1" hidden="1" thickBot="1">
      <c r="A33" s="62" t="s">
        <v>160</v>
      </c>
      <c r="B33" s="63" t="s">
        <v>161</v>
      </c>
      <c r="C33" s="83" t="s">
        <v>3</v>
      </c>
      <c r="D33" s="64">
        <f t="shared" si="5"/>
        <v>10720.324</v>
      </c>
      <c r="E33" s="64">
        <f>3000-1279.676</f>
        <v>1720.324</v>
      </c>
      <c r="F33" s="64">
        <v>3000</v>
      </c>
      <c r="G33" s="64">
        <v>3000</v>
      </c>
      <c r="H33" s="64">
        <v>3000</v>
      </c>
      <c r="I33" s="64"/>
      <c r="J33" s="65"/>
      <c r="K33" s="51"/>
      <c r="L33" s="44"/>
    </row>
    <row r="34" spans="1:12" ht="96" customHeight="1" hidden="1" thickBot="1">
      <c r="A34" s="76" t="s">
        <v>162</v>
      </c>
      <c r="B34" s="77" t="s">
        <v>163</v>
      </c>
      <c r="C34" s="78" t="s">
        <v>3</v>
      </c>
      <c r="D34" s="79">
        <f t="shared" si="5"/>
        <v>408.2</v>
      </c>
      <c r="E34" s="79">
        <v>408.2</v>
      </c>
      <c r="F34" s="79">
        <v>0</v>
      </c>
      <c r="G34" s="79">
        <v>0</v>
      </c>
      <c r="H34" s="80">
        <v>0</v>
      </c>
      <c r="I34" s="80"/>
      <c r="J34" s="81"/>
      <c r="K34" s="51"/>
      <c r="L34" s="44"/>
    </row>
    <row r="35" spans="1:12" ht="12" customHeight="1" hidden="1" thickBot="1">
      <c r="A35" s="76" t="s">
        <v>164</v>
      </c>
      <c r="B35" s="77" t="s">
        <v>165</v>
      </c>
      <c r="C35" s="78" t="s">
        <v>157</v>
      </c>
      <c r="D35" s="79">
        <f>E35+F35+G35+H35+I35+J35</f>
        <v>924.85</v>
      </c>
      <c r="E35" s="80">
        <v>924.85</v>
      </c>
      <c r="F35" s="79">
        <v>0</v>
      </c>
      <c r="G35" s="79">
        <v>0</v>
      </c>
      <c r="H35" s="80">
        <v>0</v>
      </c>
      <c r="I35" s="80"/>
      <c r="J35" s="81"/>
      <c r="K35" s="51"/>
      <c r="L35" s="44"/>
    </row>
    <row r="36" spans="1:12" ht="130.5" customHeight="1" thickBot="1">
      <c r="A36" s="84" t="s">
        <v>168</v>
      </c>
      <c r="B36" s="53" t="s">
        <v>169</v>
      </c>
      <c r="C36" s="54" t="s">
        <v>157</v>
      </c>
      <c r="D36" s="79">
        <f t="shared" si="5"/>
        <v>74.828</v>
      </c>
      <c r="E36" s="85"/>
      <c r="F36" s="86">
        <v>74.828</v>
      </c>
      <c r="G36" s="86"/>
      <c r="H36" s="85"/>
      <c r="I36" s="85"/>
      <c r="J36" s="87"/>
      <c r="K36" s="51"/>
      <c r="L36" s="44"/>
    </row>
    <row r="37" spans="1:12" ht="30" customHeight="1">
      <c r="A37" s="107"/>
      <c r="B37" s="108" t="s">
        <v>155</v>
      </c>
      <c r="C37" s="88"/>
      <c r="D37" s="55">
        <f>D38+D39</f>
        <v>259889.81803000002</v>
      </c>
      <c r="E37" s="55">
        <f aca="true" t="shared" si="8" ref="E37:J37">E38+E39</f>
        <v>43243.77</v>
      </c>
      <c r="F37" s="55">
        <f t="shared" si="8"/>
        <v>47777.449</v>
      </c>
      <c r="G37" s="55">
        <f t="shared" si="8"/>
        <v>42710.647</v>
      </c>
      <c r="H37" s="55">
        <f t="shared" si="8"/>
        <v>42761.947</v>
      </c>
      <c r="I37" s="55">
        <f t="shared" si="8"/>
        <v>41081.776</v>
      </c>
      <c r="J37" s="57">
        <f t="shared" si="8"/>
        <v>42314.22902999999</v>
      </c>
      <c r="K37" s="89"/>
      <c r="L37" s="45"/>
    </row>
    <row r="38" spans="1:12" ht="18" customHeight="1">
      <c r="A38" s="90"/>
      <c r="B38" s="91" t="s">
        <v>3</v>
      </c>
      <c r="C38" s="74"/>
      <c r="D38" s="60">
        <f>D12+D15+D18+D20+D22+D24+D27+D29+D32+D34</f>
        <v>255177.32703000001</v>
      </c>
      <c r="E38" s="60">
        <f>E12+E15+E18+E20+E22+E24+E27+E29+E33+E34</f>
        <v>40527.922999999995</v>
      </c>
      <c r="F38" s="60">
        <f>F12+F15+F18+F20+F22+F24+F27+F29+F32</f>
        <v>45780.805</v>
      </c>
      <c r="G38" s="60">
        <f>G12+G15+G18+G20+G22+G24+G26+G29+G32</f>
        <v>42710.647</v>
      </c>
      <c r="H38" s="60">
        <f>H12+H15+H18+H20+H22+H24+H26+H29+H32</f>
        <v>42761.947</v>
      </c>
      <c r="I38" s="60">
        <f>I12+I15+I18+I20+I22+I24+I26+I29</f>
        <v>41081.776</v>
      </c>
      <c r="J38" s="61">
        <f>J12+J15+J18+J20+J22+J24+J26+J29</f>
        <v>42314.22902999999</v>
      </c>
      <c r="K38" s="92"/>
      <c r="L38" s="44"/>
    </row>
    <row r="39" spans="1:12" ht="17.25" customHeight="1" thickBot="1">
      <c r="A39" s="93"/>
      <c r="B39" s="94" t="s">
        <v>157</v>
      </c>
      <c r="C39" s="95"/>
      <c r="D39" s="96">
        <f>D28+D31+D35+D36</f>
        <v>4712.491000000001</v>
      </c>
      <c r="E39" s="96">
        <f>E28+E31+E35</f>
        <v>2715.847</v>
      </c>
      <c r="F39" s="96">
        <f>F28+F31+F35+F36</f>
        <v>1996.644</v>
      </c>
      <c r="G39" s="97"/>
      <c r="H39" s="97"/>
      <c r="I39" s="97"/>
      <c r="J39" s="98"/>
      <c r="K39" s="51"/>
      <c r="L39" s="44"/>
    </row>
    <row r="40" spans="1:12" ht="15.75">
      <c r="A40" s="51"/>
      <c r="B40" s="51"/>
      <c r="C40" s="99"/>
      <c r="D40" s="51"/>
      <c r="E40" s="51"/>
      <c r="F40" s="92"/>
      <c r="G40" s="92"/>
      <c r="H40" s="92"/>
      <c r="I40" s="92"/>
      <c r="J40" s="51"/>
      <c r="K40" s="51"/>
      <c r="L40" s="44"/>
    </row>
    <row r="41" spans="1:12" ht="15.75">
      <c r="A41" s="51"/>
      <c r="B41" s="51"/>
      <c r="C41" s="99"/>
      <c r="D41" s="99"/>
      <c r="E41" s="51"/>
      <c r="F41" s="51"/>
      <c r="G41" s="51"/>
      <c r="H41" s="51"/>
      <c r="I41" s="51"/>
      <c r="J41" s="51"/>
      <c r="K41" s="51"/>
      <c r="L41" s="44"/>
    </row>
    <row r="42" spans="1:11" ht="15.75">
      <c r="A42" s="46"/>
      <c r="B42" s="46"/>
      <c r="C42" s="100"/>
      <c r="D42" s="51"/>
      <c r="E42" s="51"/>
      <c r="F42" s="51"/>
      <c r="G42" s="51"/>
      <c r="H42" s="51"/>
      <c r="I42" s="51"/>
      <c r="J42" s="46"/>
      <c r="K42" s="46"/>
    </row>
    <row r="43" spans="1:11" ht="15.75">
      <c r="A43" s="46"/>
      <c r="B43" s="46"/>
      <c r="C43" s="46"/>
      <c r="D43" s="46"/>
      <c r="E43" s="51"/>
      <c r="F43" s="51"/>
      <c r="G43" s="51"/>
      <c r="H43" s="51"/>
      <c r="I43" s="51"/>
      <c r="J43" s="46"/>
      <c r="K43" s="46"/>
    </row>
    <row r="44" spans="1:11" ht="15.75">
      <c r="A44" s="101"/>
      <c r="B44" s="46"/>
      <c r="C44" s="46"/>
      <c r="D44" s="46"/>
      <c r="E44" s="46"/>
      <c r="F44" s="46"/>
      <c r="G44" s="46"/>
      <c r="H44" s="46"/>
      <c r="I44" s="46"/>
      <c r="J44" s="46"/>
      <c r="K44" s="46"/>
    </row>
  </sheetData>
  <sheetProtection/>
  <mergeCells count="16">
    <mergeCell ref="C29:C30"/>
    <mergeCell ref="B27:B28"/>
    <mergeCell ref="A27:A28"/>
    <mergeCell ref="G1:K1"/>
    <mergeCell ref="C12:C14"/>
    <mergeCell ref="C2:F2"/>
    <mergeCell ref="C20:C21"/>
    <mergeCell ref="C22:C23"/>
    <mergeCell ref="C24:C25"/>
    <mergeCell ref="C3:F3"/>
    <mergeCell ref="C4:F4"/>
    <mergeCell ref="C5:F5"/>
    <mergeCell ref="C6:F6"/>
    <mergeCell ref="C15:C17"/>
    <mergeCell ref="C18:C19"/>
    <mergeCell ref="A7:J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2021-12-27T18:18:00Z</cp:lastPrinted>
  <dcterms:created xsi:type="dcterms:W3CDTF">2016-11-18T10:02:45Z</dcterms:created>
  <dcterms:modified xsi:type="dcterms:W3CDTF">2021-12-30T07:52:18Z</dcterms:modified>
  <cp:category/>
  <cp:version/>
  <cp:contentType/>
  <cp:contentStatus/>
</cp:coreProperties>
</file>