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20" yWindow="-120" windowWidth="29040" windowHeight="16440"/>
  </bookViews>
  <sheets>
    <sheet name="Лист1" sheetId="5" r:id="rId1"/>
    <sheet name="Лист1 (2)" sheetId="9" state="hidden" r:id="rId2"/>
  </sheets>
  <definedNames>
    <definedName name="_xlnm.Print_Area" localSheetId="0">Лист1!A1:W29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9" i="9"/>
  <c r="U29"/>
  <c r="T29"/>
  <c r="S29"/>
  <c r="R29"/>
  <c r="Q29"/>
  <c r="P29"/>
  <c r="O29"/>
  <c r="N29"/>
  <c r="M29"/>
  <c r="L29"/>
  <c r="K29"/>
  <c r="J29"/>
  <c r="I29"/>
  <c r="H29"/>
  <c r="F29" s="1"/>
  <c r="G37" i="5" s="1"/>
  <c r="V28" i="9"/>
  <c r="U28"/>
  <c r="T28"/>
  <c r="S28"/>
  <c r="R28"/>
  <c r="Q28"/>
  <c r="P28"/>
  <c r="O28"/>
  <c r="N28"/>
  <c r="M28"/>
  <c r="L28"/>
  <c r="K28"/>
  <c r="J28"/>
  <c r="I28"/>
  <c r="H28"/>
  <c r="F28" s="1"/>
  <c r="G36" i="5" s="1"/>
  <c r="V27" i="9"/>
  <c r="U27"/>
  <c r="T27"/>
  <c r="S27"/>
  <c r="R27"/>
  <c r="Q27"/>
  <c r="P27"/>
  <c r="O27"/>
  <c r="N27"/>
  <c r="M27"/>
  <c r="L27"/>
  <c r="K27"/>
  <c r="J27"/>
  <c r="I27"/>
  <c r="H27"/>
  <c r="F27" s="1"/>
  <c r="G35" i="5" s="1"/>
  <c r="V26" i="9"/>
  <c r="U26"/>
  <c r="T26"/>
  <c r="S26"/>
  <c r="R26"/>
  <c r="Q26"/>
  <c r="P26"/>
  <c r="O26"/>
  <c r="N26"/>
  <c r="M26"/>
  <c r="L26"/>
  <c r="K26"/>
  <c r="J26"/>
  <c r="I26"/>
  <c r="H26"/>
  <c r="F26" s="1"/>
  <c r="G34" i="5" s="1"/>
  <c r="V25" i="9"/>
  <c r="U25"/>
  <c r="T25"/>
  <c r="S25"/>
  <c r="R25"/>
  <c r="Q25"/>
  <c r="P25"/>
  <c r="O25"/>
  <c r="N25"/>
  <c r="M25"/>
  <c r="L25"/>
  <c r="K25"/>
  <c r="J25"/>
  <c r="I25"/>
  <c r="H25"/>
  <c r="F25" s="1"/>
  <c r="G33" i="5" s="1"/>
  <c r="V24" i="9"/>
  <c r="U24"/>
  <c r="T24"/>
  <c r="S24"/>
  <c r="R24"/>
  <c r="Q24"/>
  <c r="P24"/>
  <c r="O24"/>
  <c r="N24"/>
  <c r="M24"/>
  <c r="L24"/>
  <c r="K24"/>
  <c r="J24"/>
  <c r="I24"/>
  <c r="H24"/>
  <c r="F24" s="1"/>
  <c r="G32" i="5" s="1"/>
  <c r="V23" i="9"/>
  <c r="U23"/>
  <c r="T23"/>
  <c r="S23"/>
  <c r="R23"/>
  <c r="Q23"/>
  <c r="P23"/>
  <c r="O23"/>
  <c r="N23"/>
  <c r="M23"/>
  <c r="L23"/>
  <c r="K23"/>
  <c r="J23"/>
  <c r="I23"/>
  <c r="H23"/>
  <c r="F23" s="1"/>
  <c r="G31" i="5" s="1"/>
  <c r="V22" i="9"/>
  <c r="U22"/>
  <c r="T22"/>
  <c r="S22"/>
  <c r="R22"/>
  <c r="Q22"/>
  <c r="P22"/>
  <c r="O22"/>
  <c r="N22"/>
  <c r="M22"/>
  <c r="L22"/>
  <c r="K22"/>
  <c r="J22"/>
  <c r="I22"/>
  <c r="H22"/>
  <c r="F22" s="1"/>
  <c r="G30" i="5" s="1"/>
  <c r="V21" i="9"/>
  <c r="U21"/>
  <c r="T21"/>
  <c r="S21"/>
  <c r="R21"/>
  <c r="Q21"/>
  <c r="P21"/>
  <c r="O21"/>
  <c r="N21"/>
  <c r="M21"/>
  <c r="L21"/>
  <c r="K21"/>
  <c r="J21"/>
  <c r="I21"/>
  <c r="H21"/>
  <c r="F21" s="1"/>
  <c r="G29" i="5" s="1"/>
  <c r="V20" i="9"/>
  <c r="U20"/>
  <c r="T20"/>
  <c r="S20"/>
  <c r="R20"/>
  <c r="Q20"/>
  <c r="P20"/>
  <c r="O20"/>
  <c r="N20"/>
  <c r="M20"/>
  <c r="L20"/>
  <c r="K20"/>
  <c r="J20"/>
  <c r="I20"/>
  <c r="H20"/>
  <c r="F20" s="1"/>
  <c r="G28" i="5" s="1"/>
  <c r="V19" i="9"/>
  <c r="U19"/>
  <c r="T19"/>
  <c r="S19"/>
  <c r="R19"/>
  <c r="Q19"/>
  <c r="P19"/>
  <c r="O19"/>
  <c r="N19"/>
  <c r="M19"/>
  <c r="L19"/>
  <c r="K19"/>
  <c r="J19"/>
  <c r="I19"/>
  <c r="H19"/>
  <c r="F19" s="1"/>
  <c r="G27" i="5" s="1"/>
  <c r="V18" i="9"/>
  <c r="U18"/>
  <c r="T18"/>
  <c r="S18"/>
  <c r="R18"/>
  <c r="Q18"/>
  <c r="P18"/>
  <c r="O18"/>
  <c r="N18"/>
  <c r="M18"/>
  <c r="L18"/>
  <c r="K18"/>
  <c r="J18"/>
  <c r="I18"/>
  <c r="H18"/>
  <c r="F18" s="1"/>
  <c r="G26" i="5" s="1"/>
  <c r="V17" i="9"/>
  <c r="U17"/>
  <c r="T17"/>
  <c r="S17"/>
  <c r="R17"/>
  <c r="Q17"/>
  <c r="P17"/>
  <c r="O17"/>
  <c r="N17"/>
  <c r="M17"/>
  <c r="L17"/>
  <c r="K17"/>
  <c r="J17"/>
  <c r="I17"/>
  <c r="H17"/>
  <c r="F17" s="1"/>
  <c r="G25" i="5" s="1"/>
  <c r="V16" i="9"/>
  <c r="U16"/>
  <c r="T16"/>
  <c r="S16"/>
  <c r="R16"/>
  <c r="Q16"/>
  <c r="P16"/>
  <c r="O16"/>
  <c r="N16"/>
  <c r="M16"/>
  <c r="L16"/>
  <c r="K16"/>
  <c r="J16"/>
  <c r="I16"/>
  <c r="H16"/>
  <c r="F16" s="1"/>
  <c r="G24" i="5" s="1"/>
  <c r="V15" i="9"/>
  <c r="U15"/>
  <c r="T15"/>
  <c r="S15"/>
  <c r="R15"/>
  <c r="Q15"/>
  <c r="P15"/>
  <c r="O15"/>
  <c r="N15"/>
  <c r="M15"/>
  <c r="L15"/>
  <c r="K15"/>
  <c r="J15"/>
  <c r="I15"/>
  <c r="H15"/>
  <c r="F15" s="1"/>
  <c r="G23" i="5" s="1"/>
  <c r="V14" i="9"/>
  <c r="U14"/>
  <c r="T14"/>
  <c r="S14"/>
  <c r="R14"/>
  <c r="Q14"/>
  <c r="P14"/>
  <c r="O14"/>
  <c r="N14"/>
  <c r="M14"/>
  <c r="L14"/>
  <c r="K14"/>
  <c r="J14"/>
  <c r="I14"/>
  <c r="H14"/>
  <c r="F14" s="1"/>
  <c r="G22" i="5" s="1"/>
  <c r="V13" i="9"/>
  <c r="U13"/>
  <c r="T13"/>
  <c r="S13"/>
  <c r="R13"/>
  <c r="Q13"/>
  <c r="P13"/>
  <c r="O13"/>
  <c r="N13"/>
  <c r="M13"/>
  <c r="L13"/>
  <c r="K13"/>
  <c r="J13"/>
  <c r="I13"/>
  <c r="H13"/>
  <c r="F13" s="1"/>
  <c r="G21" i="5" s="1"/>
  <c r="V12" i="9"/>
  <c r="U12"/>
  <c r="T12"/>
  <c r="S12"/>
  <c r="R12"/>
  <c r="Q12"/>
  <c r="P12"/>
  <c r="O12"/>
  <c r="N12"/>
  <c r="M12"/>
  <c r="L12"/>
  <c r="K12"/>
  <c r="J12"/>
  <c r="I12"/>
  <c r="H12"/>
  <c r="F12" s="1"/>
  <c r="G20" i="5" s="1"/>
  <c r="V11" i="9"/>
  <c r="U11"/>
  <c r="T11"/>
  <c r="S11"/>
  <c r="R11"/>
  <c r="Q11"/>
  <c r="P11"/>
  <c r="O11"/>
  <c r="N11"/>
  <c r="M11"/>
  <c r="L11"/>
  <c r="K11"/>
  <c r="J11"/>
  <c r="I11"/>
  <c r="H11"/>
  <c r="F11" s="1"/>
  <c r="G19" i="5" s="1"/>
  <c r="V10" i="9"/>
  <c r="U10"/>
  <c r="T10"/>
  <c r="S10"/>
  <c r="R10"/>
  <c r="Q10"/>
  <c r="P10"/>
  <c r="O10"/>
  <c r="N10"/>
  <c r="M10"/>
  <c r="L10"/>
  <c r="K10"/>
  <c r="J10"/>
  <c r="I10"/>
  <c r="H10"/>
  <c r="F10" s="1"/>
  <c r="G18" i="5" s="1"/>
  <c r="V9" i="9"/>
  <c r="U9"/>
  <c r="T9"/>
  <c r="S9"/>
  <c r="R9"/>
  <c r="Q9"/>
  <c r="P9"/>
  <c r="O9"/>
  <c r="N9"/>
  <c r="M9"/>
  <c r="L9"/>
  <c r="K9"/>
  <c r="J9"/>
  <c r="I9"/>
  <c r="H9"/>
  <c r="F9" s="1"/>
  <c r="G17" i="5" s="1"/>
  <c r="V8" i="9"/>
  <c r="U8"/>
  <c r="T8"/>
  <c r="S8"/>
  <c r="R8"/>
  <c r="Q8"/>
  <c r="P8"/>
  <c r="O8"/>
  <c r="N8"/>
  <c r="M8"/>
  <c r="L8"/>
  <c r="K8"/>
  <c r="J8"/>
  <c r="I8"/>
  <c r="H8"/>
  <c r="F8" s="1"/>
  <c r="G16" i="5" s="1"/>
  <c r="V7" i="9"/>
  <c r="U7"/>
  <c r="T7"/>
  <c r="S7"/>
  <c r="R7"/>
  <c r="Q7"/>
  <c r="P7"/>
  <c r="O7"/>
  <c r="N7"/>
  <c r="M7"/>
  <c r="L7"/>
  <c r="K7"/>
  <c r="J7"/>
  <c r="I7"/>
  <c r="H7"/>
  <c r="F7" s="1"/>
  <c r="G15" i="5" s="1"/>
  <c r="V6" i="9"/>
  <c r="U6"/>
  <c r="T6"/>
  <c r="S6"/>
  <c r="R6"/>
  <c r="Q6"/>
  <c r="P6"/>
  <c r="O6"/>
  <c r="N6"/>
  <c r="M6"/>
  <c r="L6"/>
  <c r="K6"/>
  <c r="J6"/>
  <c r="I6"/>
  <c r="H6"/>
  <c r="F6" s="1"/>
  <c r="G14" i="5" s="1"/>
  <c r="V5" i="9"/>
  <c r="U5"/>
  <c r="T5"/>
  <c r="S5"/>
  <c r="R5"/>
  <c r="Q5"/>
  <c r="P5"/>
  <c r="O5"/>
  <c r="N5"/>
  <c r="M5"/>
  <c r="L5"/>
  <c r="K5"/>
  <c r="J5"/>
  <c r="I5"/>
  <c r="H5"/>
  <c r="F5" s="1"/>
  <c r="G13" i="5" s="1"/>
  <c r="V37"/>
  <c r="U37"/>
  <c r="T37"/>
  <c r="S37"/>
  <c r="R37"/>
  <c r="Q37"/>
  <c r="P37"/>
  <c r="O37"/>
  <c r="N37"/>
  <c r="M37"/>
  <c r="L37"/>
  <c r="K37"/>
  <c r="J37"/>
  <c r="I37"/>
  <c r="H37"/>
  <c r="F37" s="1"/>
  <c r="E37"/>
  <c r="V36"/>
  <c r="U36"/>
  <c r="T36"/>
  <c r="S36"/>
  <c r="R36"/>
  <c r="Q36"/>
  <c r="P36"/>
  <c r="O36"/>
  <c r="N36"/>
  <c r="M36"/>
  <c r="L36"/>
  <c r="K36"/>
  <c r="F36" s="1"/>
  <c r="J36"/>
  <c r="I36"/>
  <c r="H36"/>
  <c r="E36"/>
  <c r="V35"/>
  <c r="U35"/>
  <c r="T35"/>
  <c r="S35"/>
  <c r="R35"/>
  <c r="Q35"/>
  <c r="P35"/>
  <c r="O35"/>
  <c r="N35"/>
  <c r="M35"/>
  <c r="L35"/>
  <c r="K35"/>
  <c r="J35"/>
  <c r="I35"/>
  <c r="H35"/>
  <c r="F35" s="1"/>
  <c r="E35"/>
  <c r="V34"/>
  <c r="U34"/>
  <c r="T34"/>
  <c r="S34"/>
  <c r="R34"/>
  <c r="Q34"/>
  <c r="P34"/>
  <c r="O34"/>
  <c r="N34"/>
  <c r="M34"/>
  <c r="L34"/>
  <c r="K34"/>
  <c r="F34" s="1"/>
  <c r="J34"/>
  <c r="I34"/>
  <c r="H34"/>
  <c r="E34"/>
  <c r="V33"/>
  <c r="U33"/>
  <c r="T33"/>
  <c r="S33"/>
  <c r="R33"/>
  <c r="Q33"/>
  <c r="P33"/>
  <c r="O33"/>
  <c r="N33"/>
  <c r="M33"/>
  <c r="L33"/>
  <c r="K33"/>
  <c r="J33"/>
  <c r="I33"/>
  <c r="H33"/>
  <c r="F33" s="1"/>
  <c r="E33"/>
  <c r="V32"/>
  <c r="U32"/>
  <c r="T32"/>
  <c r="S32"/>
  <c r="R32"/>
  <c r="Q32"/>
  <c r="P32"/>
  <c r="O32"/>
  <c r="N32"/>
  <c r="M32"/>
  <c r="L32"/>
  <c r="K32"/>
  <c r="F32" s="1"/>
  <c r="J32"/>
  <c r="I32"/>
  <c r="H32"/>
  <c r="E32"/>
  <c r="V31"/>
  <c r="U31"/>
  <c r="T31"/>
  <c r="S31"/>
  <c r="R31"/>
  <c r="Q31"/>
  <c r="P31"/>
  <c r="O31"/>
  <c r="N31"/>
  <c r="M31"/>
  <c r="L31"/>
  <c r="K31"/>
  <c r="J31"/>
  <c r="I31"/>
  <c r="H31"/>
  <c r="F31" s="1"/>
  <c r="E31"/>
  <c r="V30"/>
  <c r="U30"/>
  <c r="T30"/>
  <c r="S30"/>
  <c r="R30"/>
  <c r="Q30"/>
  <c r="P30"/>
  <c r="O30"/>
  <c r="N30"/>
  <c r="M30"/>
  <c r="L30"/>
  <c r="K30"/>
  <c r="F30" s="1"/>
  <c r="J30"/>
  <c r="I30"/>
  <c r="H30"/>
  <c r="E30"/>
  <c r="V29"/>
  <c r="U29"/>
  <c r="T29"/>
  <c r="S29"/>
  <c r="R29"/>
  <c r="Q29"/>
  <c r="P29"/>
  <c r="O29"/>
  <c r="N29"/>
  <c r="M29"/>
  <c r="L29"/>
  <c r="K29"/>
  <c r="J29"/>
  <c r="I29"/>
  <c r="H29"/>
  <c r="F29" s="1"/>
  <c r="E29"/>
  <c r="V28"/>
  <c r="U28"/>
  <c r="T28"/>
  <c r="S28"/>
  <c r="R28"/>
  <c r="Q28"/>
  <c r="P28"/>
  <c r="O28"/>
  <c r="N28"/>
  <c r="M28"/>
  <c r="L28"/>
  <c r="K28"/>
  <c r="F28" s="1"/>
  <c r="J28"/>
  <c r="I28"/>
  <c r="H28"/>
  <c r="E28"/>
  <c r="V27"/>
  <c r="U27"/>
  <c r="T27"/>
  <c r="S27"/>
  <c r="R27"/>
  <c r="Q27"/>
  <c r="P27"/>
  <c r="O27"/>
  <c r="N27"/>
  <c r="M27"/>
  <c r="L27"/>
  <c r="K27"/>
  <c r="J27"/>
  <c r="I27"/>
  <c r="H27"/>
  <c r="F27" s="1"/>
  <c r="E27"/>
  <c r="V26"/>
  <c r="U26"/>
  <c r="T26"/>
  <c r="S26"/>
  <c r="R26"/>
  <c r="Q26"/>
  <c r="P26"/>
  <c r="O26"/>
  <c r="N26"/>
  <c r="M26"/>
  <c r="L26"/>
  <c r="K26"/>
  <c r="F26" s="1"/>
  <c r="J26"/>
  <c r="I26"/>
  <c r="H26"/>
  <c r="E26"/>
  <c r="V25"/>
  <c r="U25"/>
  <c r="T25"/>
  <c r="S25"/>
  <c r="R25"/>
  <c r="Q25"/>
  <c r="P25"/>
  <c r="O25"/>
  <c r="N25"/>
  <c r="M25"/>
  <c r="L25"/>
  <c r="K25"/>
  <c r="J25"/>
  <c r="I25"/>
  <c r="H25"/>
  <c r="F25" s="1"/>
  <c r="E25"/>
  <c r="V24"/>
  <c r="U24"/>
  <c r="T24"/>
  <c r="S24"/>
  <c r="R24"/>
  <c r="Q24"/>
  <c r="P24"/>
  <c r="O24"/>
  <c r="N24"/>
  <c r="M24"/>
  <c r="L24"/>
  <c r="K24"/>
  <c r="F24" s="1"/>
  <c r="J24"/>
  <c r="I24"/>
  <c r="H24"/>
  <c r="E24"/>
  <c r="V23"/>
  <c r="U23"/>
  <c r="T23"/>
  <c r="S23"/>
  <c r="R23"/>
  <c r="Q23"/>
  <c r="P23"/>
  <c r="O23"/>
  <c r="N23"/>
  <c r="M23"/>
  <c r="L23"/>
  <c r="K23"/>
  <c r="J23"/>
  <c r="I23"/>
  <c r="H23"/>
  <c r="F23" s="1"/>
  <c r="E23"/>
  <c r="V22"/>
  <c r="U22"/>
  <c r="T22"/>
  <c r="S22"/>
  <c r="R22"/>
  <c r="Q22"/>
  <c r="P22"/>
  <c r="O22"/>
  <c r="N22"/>
  <c r="M22"/>
  <c r="L22"/>
  <c r="K22"/>
  <c r="F22" s="1"/>
  <c r="J22"/>
  <c r="I22"/>
  <c r="H22"/>
  <c r="E22"/>
  <c r="V21"/>
  <c r="U21"/>
  <c r="T21"/>
  <c r="S21"/>
  <c r="R21"/>
  <c r="Q21"/>
  <c r="P21"/>
  <c r="O21"/>
  <c r="N21"/>
  <c r="M21"/>
  <c r="L21"/>
  <c r="K21"/>
  <c r="J21"/>
  <c r="I21"/>
  <c r="H21"/>
  <c r="F21" s="1"/>
  <c r="E21"/>
  <c r="V20"/>
  <c r="U20"/>
  <c r="T20"/>
  <c r="S20"/>
  <c r="R20"/>
  <c r="Q20"/>
  <c r="P20"/>
  <c r="O20"/>
  <c r="N20"/>
  <c r="M20"/>
  <c r="L20"/>
  <c r="K20"/>
  <c r="F20" s="1"/>
  <c r="J20"/>
  <c r="I20"/>
  <c r="H20"/>
  <c r="E20"/>
  <c r="V19"/>
  <c r="U19"/>
  <c r="T19"/>
  <c r="S19"/>
  <c r="R19"/>
  <c r="Q19"/>
  <c r="P19"/>
  <c r="O19"/>
  <c r="N19"/>
  <c r="M19"/>
  <c r="L19"/>
  <c r="K19"/>
  <c r="J19"/>
  <c r="I19"/>
  <c r="H19"/>
  <c r="F19" s="1"/>
  <c r="E19"/>
  <c r="V18"/>
  <c r="U18"/>
  <c r="T18"/>
  <c r="S18"/>
  <c r="R18"/>
  <c r="Q18"/>
  <c r="P18"/>
  <c r="O18"/>
  <c r="N18"/>
  <c r="M18"/>
  <c r="L18"/>
  <c r="K18"/>
  <c r="F18" s="1"/>
  <c r="J18"/>
  <c r="I18"/>
  <c r="H18"/>
  <c r="E18"/>
  <c r="V17"/>
  <c r="U17"/>
  <c r="T17"/>
  <c r="S17"/>
  <c r="R17"/>
  <c r="Q17"/>
  <c r="P17"/>
  <c r="O17"/>
  <c r="N17"/>
  <c r="M17"/>
  <c r="L17"/>
  <c r="K17"/>
  <c r="J17"/>
  <c r="I17"/>
  <c r="H17"/>
  <c r="F17" s="1"/>
  <c r="E17"/>
  <c r="V16"/>
  <c r="U16"/>
  <c r="T16"/>
  <c r="S16"/>
  <c r="R16"/>
  <c r="Q16"/>
  <c r="P16"/>
  <c r="O16"/>
  <c r="N16"/>
  <c r="M16"/>
  <c r="L16"/>
  <c r="K16"/>
  <c r="F16" s="1"/>
  <c r="J16"/>
  <c r="I16"/>
  <c r="H16"/>
  <c r="E16"/>
  <c r="V15"/>
  <c r="U15"/>
  <c r="T15"/>
  <c r="S15"/>
  <c r="R15"/>
  <c r="Q15"/>
  <c r="P15"/>
  <c r="O15"/>
  <c r="N15"/>
  <c r="M15"/>
  <c r="L15"/>
  <c r="K15"/>
  <c r="J15"/>
  <c r="I15"/>
  <c r="H15"/>
  <c r="F15" s="1"/>
  <c r="E15"/>
  <c r="V14"/>
  <c r="U14"/>
  <c r="T14"/>
  <c r="S14"/>
  <c r="R14"/>
  <c r="Q14"/>
  <c r="P14"/>
  <c r="O14"/>
  <c r="N14"/>
  <c r="M14"/>
  <c r="L14"/>
  <c r="K14"/>
  <c r="F14" s="1"/>
  <c r="J14"/>
  <c r="I14"/>
  <c r="H14"/>
  <c r="E14"/>
  <c r="V13"/>
  <c r="U13"/>
  <c r="T13"/>
  <c r="S13"/>
  <c r="R13"/>
  <c r="Q13"/>
  <c r="P13"/>
  <c r="O13"/>
  <c r="N13"/>
  <c r="M13"/>
  <c r="L13"/>
  <c r="K13"/>
  <c r="J13"/>
  <c r="I13"/>
  <c r="H13"/>
  <c r="F13" s="1"/>
  <c r="E13"/>
</calcChain>
</file>

<file path=xl/sharedStrings.xml><?xml version="1.0" encoding="utf-8"?>
<sst xmlns="http://schemas.openxmlformats.org/spreadsheetml/2006/main" count="99" uniqueCount="52">
  <si>
    <t>Всего поступило обращений</t>
  </si>
  <si>
    <t>в том числе жалоб</t>
  </si>
  <si>
    <t>в том числе предложений</t>
  </si>
  <si>
    <t>поступило коллективных обращений</t>
  </si>
  <si>
    <t>поступило повторных обращений</t>
  </si>
  <si>
    <t>в электронной форме</t>
  </si>
  <si>
    <t>взято на контроль</t>
  </si>
  <si>
    <t xml:space="preserve">рассмотрено с выездом на место </t>
  </si>
  <si>
    <t>обращения, по результатам рассмотрения которых виновные в нарушении прав граждан наказаны</t>
  </si>
  <si>
    <r>
      <t>в том числе меры приняты</t>
    </r>
    <r>
      <rPr>
        <b/>
        <vertAlign val="superscript"/>
        <sz val="12"/>
        <color indexed="8"/>
        <rFont val="Times New Roman"/>
        <family val="1"/>
        <charset val="204"/>
      </rPr>
      <t>2</t>
    </r>
  </si>
  <si>
    <r>
      <t>не поддержано</t>
    </r>
    <r>
      <rPr>
        <vertAlign val="superscript"/>
        <sz val="12"/>
        <color indexed="8"/>
        <rFont val="Times New Roman"/>
        <family val="1"/>
        <charset val="204"/>
      </rPr>
      <t>4</t>
    </r>
  </si>
  <si>
    <t>Принято граждан на личном приеме</t>
  </si>
  <si>
    <t>Результативность по рассмотренным обращениям в ходе личного приема (включая выездные приемы)</t>
  </si>
  <si>
    <t>Результативность по рассмотренным обращениям</t>
  </si>
  <si>
    <t>Количество обращений за отчетный период</t>
  </si>
  <si>
    <t>Количество обращений за соответст-вующий период прошлого года</t>
  </si>
  <si>
    <t>поступило обращений из Администрации Губернатора Калужской области</t>
  </si>
  <si>
    <t xml:space="preserve">рассмотрено обращений с нарушением срока </t>
  </si>
  <si>
    <t>обращения, по которым продлен срок рассмотрения</t>
  </si>
  <si>
    <t>находятся на рассмотрении на первое число месяца, следующего за отчетным</t>
  </si>
  <si>
    <t>Принято граждан на выездных приемах</t>
  </si>
  <si>
    <t>поддержано</t>
  </si>
  <si>
    <t>разъяснено</t>
  </si>
  <si>
    <t>не поддержано</t>
  </si>
  <si>
    <t>в том числе меры приняты</t>
  </si>
  <si>
    <t>в том числе запросов</t>
  </si>
  <si>
    <t>в том числе заявлений</t>
  </si>
  <si>
    <t>Тематика обращений</t>
  </si>
  <si>
    <t xml:space="preserve"> </t>
  </si>
  <si>
    <t>Количество вопросов в обращениях за отчетный период</t>
  </si>
  <si>
    <t>Количество вопросов в обращениях за соответст-вующий период прошлого года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</si>
  <si>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</si>
  <si>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</si>
  <si>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</si>
  <si>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</si>
  <si>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</si>
  <si>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</si>
  <si>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</si>
  <si>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</si>
  <si>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</si>
  <si>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</si>
  <si>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</si>
  <si>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</si>
  <si>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</si>
  <si>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</si>
  <si>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Жилище</t>
  </si>
  <si>
    <t>Информация о рассмотрении обращений граждан (в сравнении с периодом прошлого года) c 01.01.2022 по 30.06.2022 в МО "Город Малоярославец", городское поселение</t>
  </si>
  <si>
    <t>Правосудие</t>
  </si>
  <si>
    <t>Прокуратура. Органы юстиции. Адвокатура. Нотариат</t>
  </si>
  <si>
    <t>Информация о рассмотрении обращений граждан (в сравнении с периодом прошлого года) c 01.01.2021 по 30.06.2021 в МО "Город Малоярославец", городское поселение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</si>
  <si>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Губернатора области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14.02.2022№ 17-р 
Информация о рассмотрении обращений граждан
(в сравнении с периодом прошлого года)
на 1 полугодие  2022 года в администрации муниципального образования городское поселение "Город Малоярославец"  по состоянию 
на 30.06.2022г.
(наименование муниципального района, городского округа Калужской области)
</t>
  </si>
  <si>
    <r>
  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1«Поддержано» - означает, что по результатам рассмотрения предложение признано целесообразным, жалоба и заявление обоснованными и подлежащими удовлетворению.
Строка поддержано включает в себя строку «в том числе меры приняты»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Иначе говоря, из всех содержащихся в обращениях заявителей вопросов, по которым приняты решения «поддержано», только та часть вопросов, которая решена фактически и в полном объеме, может быть отражена в строке «в том числе меры приняты». Следовательно, цифровое выражение значения «поддержано» не может быть меньше значения «в том числе меры приняты».
4«Не поддержано» - означает, что по результатам рассмотрения предложение признано нецелесообразным, заявление или жалоба необоснованными и не подлежащими удовлетворению.
3«Разъяснено» - означает, что по результатам рассмотрения предложения, заявления или жалобы заявитель проинформирован о порядке их реализации или удовлетворения.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Все комментарии к таблице могут быть отражены в сопроводительном письме.</t>
    </r>
  </si>
</sst>
</file>

<file path=xl/styles.xml><?xml version="1.0" encoding="utf-8"?>
<styleSheet xmlns="http://schemas.openxmlformats.org/spreadsheetml/2006/main">
  <numFmts count="1">
    <numFmt numFmtId="164" formatCode="#"/>
  </numFmts>
  <fonts count="8">
    <font>
      <sz val="11"/>
      <color theme="1"/>
      <name val="Calibri"/>
      <family val="2"/>
      <scheme val="minor"/>
    </font>
    <font>
      <vertAlign val="superscript"/>
      <sz val="12"/>
      <color indexed="8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0" fillId="0" borderId="1" xfId="0" applyBorder="1" applyAlignment="1">
      <alignment vertical="top" textRotation="180"/>
    </xf>
    <xf numFmtId="0" fontId="0" fillId="0" borderId="0" xfId="0" applyAlignment="1">
      <alignment vertical="top" textRotation="180"/>
    </xf>
    <xf numFmtId="2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vertical="top" textRotation="90"/>
    </xf>
    <xf numFmtId="16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vertical="top" textRotation="90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/>
    <xf numFmtId="164" fontId="6" fillId="0" borderId="6" xfId="0" applyNumberFormat="1" applyFont="1" applyBorder="1"/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>
      <alignment vertical="top" wrapText="1"/>
    </xf>
    <xf numFmtId="0" fontId="6" fillId="0" borderId="0" xfId="0" applyFont="1" applyAlignment="1">
      <alignment vertical="top" wrapText="1"/>
    </xf>
  </cellXfs>
  <cellStyles count="1">
    <cellStyle name="Обычный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X58"/>
  <sheetViews>
    <sheetView showZeros="0" tabSelected="1" topLeftCell="A16" zoomScale="62" zoomScaleNormal="62" workbookViewId="0">
      <selection activeCell="A38" sqref="A38:V58"/>
    </sheetView>
  </sheetViews>
  <sheetFormatPr defaultRowHeight="15"/>
  <cols>
    <col min="1" max="1" width="41.28515625" customWidth="1"/>
    <col min="4" max="7" width="25.7109375" customWidth="1"/>
    <col min="8" max="8" width="64.5703125" customWidth="1"/>
  </cols>
  <sheetData>
    <row r="2" spans="1:258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58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58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58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58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5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58" ht="148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58" ht="55.5" customHeight="1">
      <c r="A9" s="22"/>
      <c r="B9" s="22"/>
      <c r="C9" s="22"/>
      <c r="D9" s="23" t="s">
        <v>14</v>
      </c>
      <c r="E9" s="23" t="s">
        <v>15</v>
      </c>
      <c r="F9" s="23" t="s">
        <v>29</v>
      </c>
      <c r="G9" s="23" t="s">
        <v>30</v>
      </c>
      <c r="H9" s="30" t="s">
        <v>46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58" ht="90" customHeight="1">
      <c r="A10" s="22"/>
      <c r="B10" s="22"/>
      <c r="C10" s="22"/>
      <c r="D10" s="23"/>
      <c r="E10" s="23"/>
      <c r="F10" s="23"/>
      <c r="G10" s="23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258" ht="90" customHeight="1">
      <c r="A11" s="22"/>
      <c r="B11" s="22"/>
      <c r="C11" s="22"/>
      <c r="D11" s="23"/>
      <c r="E11" s="23"/>
      <c r="F11" s="23"/>
      <c r="G11" s="23"/>
      <c r="H11" s="31" t="s">
        <v>27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258" s="6" customFormat="1" ht="190.5" customHeight="1">
      <c r="A12" s="22"/>
      <c r="B12" s="22"/>
      <c r="C12" s="22"/>
      <c r="D12" s="23"/>
      <c r="E12" s="23"/>
      <c r="F12" s="23"/>
      <c r="G12" s="23"/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4" t="s">
        <v>38</v>
      </c>
      <c r="P12" s="24" t="s">
        <v>39</v>
      </c>
      <c r="Q12" s="24" t="s">
        <v>40</v>
      </c>
      <c r="R12" s="24" t="s">
        <v>41</v>
      </c>
      <c r="S12" s="24" t="s">
        <v>42</v>
      </c>
      <c r="T12" s="24" t="s">
        <v>43</v>
      </c>
      <c r="U12" s="24" t="s">
        <v>44</v>
      </c>
      <c r="V12" s="24" t="s">
        <v>45</v>
      </c>
    </row>
    <row r="13" spans="1:258" s="5" customFormat="1" ht="30" customHeight="1">
      <c r="A13" s="25" t="s">
        <v>0</v>
      </c>
      <c r="B13" s="25"/>
      <c r="C13" s="25"/>
      <c r="D13" s="26">
        <v>821</v>
      </c>
      <c r="E13" s="26">
        <f>'Лист1 (2)'!D5</f>
        <v>777</v>
      </c>
      <c r="F13" s="26">
        <f t="shared" ref="F13:F37" si="0">SUM(H13:AOK13)</f>
        <v>847</v>
      </c>
      <c r="G13" s="26">
        <f>'Лист1 (2)'!F5</f>
        <v>860</v>
      </c>
      <c r="H13" s="27">
        <f>6</f>
        <v>6</v>
      </c>
      <c r="I13" s="27">
        <f>26</f>
        <v>26</v>
      </c>
      <c r="J13" s="27">
        <f>3</f>
        <v>3</v>
      </c>
      <c r="K13" s="27">
        <f>5</f>
        <v>5</v>
      </c>
      <c r="L13" s="27">
        <f>1</f>
        <v>1</v>
      </c>
      <c r="M13" s="27">
        <f>25</f>
        <v>25</v>
      </c>
      <c r="N13" s="27">
        <f>11</f>
        <v>11</v>
      </c>
      <c r="O13" s="27">
        <f>7</f>
        <v>7</v>
      </c>
      <c r="P13" s="27">
        <f>1</f>
        <v>1</v>
      </c>
      <c r="Q13" s="27">
        <f>367</f>
        <v>367</v>
      </c>
      <c r="R13" s="27">
        <f>127</f>
        <v>127</v>
      </c>
      <c r="S13" s="27">
        <f>20</f>
        <v>20</v>
      </c>
      <c r="T13" s="27">
        <f>80</f>
        <v>80</v>
      </c>
      <c r="U13" s="27">
        <f>18</f>
        <v>18</v>
      </c>
      <c r="V13" s="27">
        <f>150</f>
        <v>150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258" s="5" customFormat="1" ht="30" customHeight="1">
      <c r="A14" s="25" t="s">
        <v>2</v>
      </c>
      <c r="B14" s="25"/>
      <c r="C14" s="25"/>
      <c r="D14" s="26">
        <v>0</v>
      </c>
      <c r="E14" s="26">
        <f>'Лист1 (2)'!D6</f>
        <v>2</v>
      </c>
      <c r="F14" s="26">
        <f t="shared" si="0"/>
        <v>0</v>
      </c>
      <c r="G14" s="26">
        <f>'Лист1 (2)'!F6</f>
        <v>2</v>
      </c>
      <c r="H14" s="27">
        <f>0</f>
        <v>0</v>
      </c>
      <c r="I14" s="27">
        <f>0</f>
        <v>0</v>
      </c>
      <c r="J14" s="27">
        <f>0</f>
        <v>0</v>
      </c>
      <c r="K14" s="27">
        <f>0</f>
        <v>0</v>
      </c>
      <c r="L14" s="27">
        <f>0</f>
        <v>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27">
        <f>0</f>
        <v>0</v>
      </c>
      <c r="T14" s="27">
        <f>0</f>
        <v>0</v>
      </c>
      <c r="U14" s="27">
        <f>0</f>
        <v>0</v>
      </c>
      <c r="V14" s="27">
        <f>0</f>
        <v>0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IX14" s="5" t="s">
        <v>28</v>
      </c>
    </row>
    <row r="15" spans="1:258" s="5" customFormat="1" ht="30" customHeight="1">
      <c r="A15" s="25" t="s">
        <v>1</v>
      </c>
      <c r="B15" s="25"/>
      <c r="C15" s="25"/>
      <c r="D15" s="26">
        <v>26</v>
      </c>
      <c r="E15" s="26">
        <f>'Лист1 (2)'!D7</f>
        <v>22</v>
      </c>
      <c r="F15" s="26">
        <f t="shared" si="0"/>
        <v>27</v>
      </c>
      <c r="G15" s="26">
        <f>'Лист1 (2)'!F7</f>
        <v>27</v>
      </c>
      <c r="H15" s="27">
        <f>0</f>
        <v>0</v>
      </c>
      <c r="I15" s="27">
        <f>1</f>
        <v>1</v>
      </c>
      <c r="J15" s="27">
        <f>0</f>
        <v>0</v>
      </c>
      <c r="K15" s="27">
        <f>0</f>
        <v>0</v>
      </c>
      <c r="L15" s="27">
        <f>0</f>
        <v>0</v>
      </c>
      <c r="M15" s="27">
        <f>0</f>
        <v>0</v>
      </c>
      <c r="N15" s="27">
        <f>0</f>
        <v>0</v>
      </c>
      <c r="O15" s="27">
        <f>2</f>
        <v>2</v>
      </c>
      <c r="P15" s="27">
        <f>0</f>
        <v>0</v>
      </c>
      <c r="Q15" s="27">
        <f>13</f>
        <v>13</v>
      </c>
      <c r="R15" s="27">
        <f>1</f>
        <v>1</v>
      </c>
      <c r="S15" s="27">
        <f>0</f>
        <v>0</v>
      </c>
      <c r="T15" s="27">
        <f>0</f>
        <v>0</v>
      </c>
      <c r="U15" s="27">
        <f>5</f>
        <v>5</v>
      </c>
      <c r="V15" s="27">
        <f>5</f>
        <v>5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IX15" s="5" t="s">
        <v>28</v>
      </c>
    </row>
    <row r="16" spans="1:258" s="5" customFormat="1" ht="30" customHeight="1">
      <c r="A16" s="25" t="s">
        <v>25</v>
      </c>
      <c r="B16" s="25"/>
      <c r="C16" s="25"/>
      <c r="D16" s="26">
        <v>14</v>
      </c>
      <c r="E16" s="26">
        <f>'Лист1 (2)'!D8</f>
        <v>19</v>
      </c>
      <c r="F16" s="26">
        <f t="shared" si="0"/>
        <v>19</v>
      </c>
      <c r="G16" s="26">
        <f>'Лист1 (2)'!F8</f>
        <v>28</v>
      </c>
      <c r="H16" s="27">
        <f>2</f>
        <v>2</v>
      </c>
      <c r="I16" s="27">
        <f>1</f>
        <v>1</v>
      </c>
      <c r="J16" s="27">
        <f>0</f>
        <v>0</v>
      </c>
      <c r="K16" s="27">
        <f>0</f>
        <v>0</v>
      </c>
      <c r="L16" s="27">
        <f>0</f>
        <v>0</v>
      </c>
      <c r="M16" s="27">
        <f>0</f>
        <v>0</v>
      </c>
      <c r="N16" s="27">
        <f>0</f>
        <v>0</v>
      </c>
      <c r="O16" s="27">
        <f>0</f>
        <v>0</v>
      </c>
      <c r="P16" s="27">
        <f>0</f>
        <v>0</v>
      </c>
      <c r="Q16" s="27">
        <f>8</f>
        <v>8</v>
      </c>
      <c r="R16" s="27">
        <f>1</f>
        <v>1</v>
      </c>
      <c r="S16" s="27">
        <f>0</f>
        <v>0</v>
      </c>
      <c r="T16" s="27">
        <f>1</f>
        <v>1</v>
      </c>
      <c r="U16" s="27">
        <f>0</f>
        <v>0</v>
      </c>
      <c r="V16" s="27">
        <f>6</f>
        <v>6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5" customFormat="1" ht="30" customHeight="1">
      <c r="A17" s="25" t="s">
        <v>26</v>
      </c>
      <c r="B17" s="25"/>
      <c r="C17" s="25"/>
      <c r="D17" s="26">
        <v>781</v>
      </c>
      <c r="E17" s="26">
        <f>'Лист1 (2)'!D9</f>
        <v>734</v>
      </c>
      <c r="F17" s="26">
        <f t="shared" si="0"/>
        <v>801</v>
      </c>
      <c r="G17" s="26">
        <f>'Лист1 (2)'!F9</f>
        <v>803</v>
      </c>
      <c r="H17" s="27">
        <f>4</f>
        <v>4</v>
      </c>
      <c r="I17" s="27">
        <f>24</f>
        <v>24</v>
      </c>
      <c r="J17" s="27">
        <f>3</f>
        <v>3</v>
      </c>
      <c r="K17" s="27">
        <f>5</f>
        <v>5</v>
      </c>
      <c r="L17" s="27">
        <f>1</f>
        <v>1</v>
      </c>
      <c r="M17" s="27">
        <f>25</f>
        <v>25</v>
      </c>
      <c r="N17" s="27">
        <f>11</f>
        <v>11</v>
      </c>
      <c r="O17" s="27">
        <f>5</f>
        <v>5</v>
      </c>
      <c r="P17" s="27">
        <f>1</f>
        <v>1</v>
      </c>
      <c r="Q17" s="27">
        <f>346</f>
        <v>346</v>
      </c>
      <c r="R17" s="27">
        <f>125</f>
        <v>125</v>
      </c>
      <c r="S17" s="27">
        <f>20</f>
        <v>20</v>
      </c>
      <c r="T17" s="27">
        <f>79</f>
        <v>79</v>
      </c>
      <c r="U17" s="27">
        <f>13</f>
        <v>13</v>
      </c>
      <c r="V17" s="27">
        <f>139</f>
        <v>139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5" customFormat="1" ht="30" customHeight="1">
      <c r="A18" s="25" t="s">
        <v>3</v>
      </c>
      <c r="B18" s="25"/>
      <c r="C18" s="25"/>
      <c r="D18" s="26">
        <v>52</v>
      </c>
      <c r="E18" s="26">
        <f>'Лист1 (2)'!D10</f>
        <v>55</v>
      </c>
      <c r="F18" s="26">
        <f t="shared" si="0"/>
        <v>52</v>
      </c>
      <c r="G18" s="26">
        <f>'Лист1 (2)'!F10</f>
        <v>63</v>
      </c>
      <c r="H18" s="27">
        <f>1</f>
        <v>1</v>
      </c>
      <c r="I18" s="27">
        <f>5</f>
        <v>5</v>
      </c>
      <c r="J18" s="27">
        <f>0</f>
        <v>0</v>
      </c>
      <c r="K18" s="27">
        <f>0</f>
        <v>0</v>
      </c>
      <c r="L18" s="27">
        <f>0</f>
        <v>0</v>
      </c>
      <c r="M18" s="27">
        <f>0</f>
        <v>0</v>
      </c>
      <c r="N18" s="27">
        <f>1</f>
        <v>1</v>
      </c>
      <c r="O18" s="27">
        <f>4</f>
        <v>4</v>
      </c>
      <c r="P18" s="27">
        <f>0</f>
        <v>0</v>
      </c>
      <c r="Q18" s="27">
        <f>27</f>
        <v>27</v>
      </c>
      <c r="R18" s="27">
        <f>4</f>
        <v>4</v>
      </c>
      <c r="S18" s="27">
        <f>0</f>
        <v>0</v>
      </c>
      <c r="T18" s="27">
        <f>0</f>
        <v>0</v>
      </c>
      <c r="U18" s="27">
        <f>0</f>
        <v>0</v>
      </c>
      <c r="V18" s="27">
        <f>10</f>
        <v>10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5" customFormat="1" ht="30" customHeight="1">
      <c r="A19" s="25" t="s">
        <v>4</v>
      </c>
      <c r="B19" s="25"/>
      <c r="C19" s="25"/>
      <c r="D19" s="26">
        <v>0</v>
      </c>
      <c r="E19" s="26">
        <f>'Лист1 (2)'!D11</f>
        <v>0</v>
      </c>
      <c r="F19" s="26">
        <f t="shared" si="0"/>
        <v>0</v>
      </c>
      <c r="G19" s="26">
        <f>'Лист1 (2)'!F11</f>
        <v>0</v>
      </c>
      <c r="H19" s="27">
        <f>0</f>
        <v>0</v>
      </c>
      <c r="I19" s="27">
        <f>0</f>
        <v>0</v>
      </c>
      <c r="J19" s="27">
        <f>0</f>
        <v>0</v>
      </c>
      <c r="K19" s="27">
        <f>0</f>
        <v>0</v>
      </c>
      <c r="L19" s="27">
        <f>0</f>
        <v>0</v>
      </c>
      <c r="M19" s="27">
        <f>0</f>
        <v>0</v>
      </c>
      <c r="N19" s="27">
        <f>0</f>
        <v>0</v>
      </c>
      <c r="O19" s="27">
        <f>0</f>
        <v>0</v>
      </c>
      <c r="P19" s="27">
        <f>0</f>
        <v>0</v>
      </c>
      <c r="Q19" s="27">
        <f>0</f>
        <v>0</v>
      </c>
      <c r="R19" s="27">
        <f>0</f>
        <v>0</v>
      </c>
      <c r="S19" s="27">
        <f>0</f>
        <v>0</v>
      </c>
      <c r="T19" s="27">
        <f>0</f>
        <v>0</v>
      </c>
      <c r="U19" s="27">
        <f>0</f>
        <v>0</v>
      </c>
      <c r="V19" s="27">
        <f>0</f>
        <v>0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5" customFormat="1" ht="30" customHeight="1">
      <c r="A20" s="25" t="s">
        <v>16</v>
      </c>
      <c r="B20" s="25"/>
      <c r="C20" s="25"/>
      <c r="D20" s="26">
        <v>1</v>
      </c>
      <c r="E20" s="26">
        <f>'Лист1 (2)'!D12</f>
        <v>24</v>
      </c>
      <c r="F20" s="26">
        <f t="shared" si="0"/>
        <v>2</v>
      </c>
      <c r="G20" s="26">
        <f>'Лист1 (2)'!F12</f>
        <v>64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  <c r="R20" s="27">
        <f>0</f>
        <v>0</v>
      </c>
      <c r="S20" s="27">
        <f>0</f>
        <v>0</v>
      </c>
      <c r="T20" s="27">
        <f>0</f>
        <v>0</v>
      </c>
      <c r="U20" s="27">
        <f>0</f>
        <v>0</v>
      </c>
      <c r="V20" s="27">
        <f>2</f>
        <v>2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5" customFormat="1" ht="30" customHeight="1">
      <c r="A21" s="25" t="s">
        <v>5</v>
      </c>
      <c r="B21" s="25"/>
      <c r="C21" s="25"/>
      <c r="D21" s="26">
        <v>156</v>
      </c>
      <c r="E21" s="26">
        <f>'Лист1 (2)'!D13</f>
        <v>214</v>
      </c>
      <c r="F21" s="26">
        <f t="shared" si="0"/>
        <v>173</v>
      </c>
      <c r="G21" s="26">
        <f>'Лист1 (2)'!F13</f>
        <v>287</v>
      </c>
      <c r="H21" s="27">
        <f>5</f>
        <v>5</v>
      </c>
      <c r="I21" s="27">
        <f>4</f>
        <v>4</v>
      </c>
      <c r="J21" s="27">
        <f>1</f>
        <v>1</v>
      </c>
      <c r="K21" s="27">
        <f>0</f>
        <v>0</v>
      </c>
      <c r="L21" s="27">
        <f>1</f>
        <v>1</v>
      </c>
      <c r="M21" s="27">
        <f>4</f>
        <v>4</v>
      </c>
      <c r="N21" s="27">
        <f>1</f>
        <v>1</v>
      </c>
      <c r="O21" s="27">
        <f>1</f>
        <v>1</v>
      </c>
      <c r="P21" s="27">
        <f>0</f>
        <v>0</v>
      </c>
      <c r="Q21" s="27">
        <f>105</f>
        <v>105</v>
      </c>
      <c r="R21" s="27">
        <f>8</f>
        <v>8</v>
      </c>
      <c r="S21" s="27">
        <f>0</f>
        <v>0</v>
      </c>
      <c r="T21" s="27">
        <f>1</f>
        <v>1</v>
      </c>
      <c r="U21" s="27">
        <f>6</f>
        <v>6</v>
      </c>
      <c r="V21" s="27">
        <f>36</f>
        <v>36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5" customFormat="1" ht="30" customHeight="1">
      <c r="A22" s="25" t="s">
        <v>6</v>
      </c>
      <c r="B22" s="25"/>
      <c r="C22" s="25"/>
      <c r="D22" s="26">
        <v>10</v>
      </c>
      <c r="E22" s="26">
        <f>'Лист1 (2)'!D14</f>
        <v>12</v>
      </c>
      <c r="F22" s="26">
        <f t="shared" si="0"/>
        <v>12</v>
      </c>
      <c r="G22" s="26">
        <f>'Лист1 (2)'!F14</f>
        <v>17</v>
      </c>
      <c r="H22" s="27">
        <f>1</f>
        <v>1</v>
      </c>
      <c r="I22" s="27">
        <f>1</f>
        <v>1</v>
      </c>
      <c r="J22" s="27">
        <f>0</f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  <c r="P22" s="27">
        <f>0</f>
        <v>0</v>
      </c>
      <c r="Q22" s="27">
        <f>2</f>
        <v>2</v>
      </c>
      <c r="R22" s="27">
        <f>0</f>
        <v>0</v>
      </c>
      <c r="S22" s="27">
        <f>0</f>
        <v>0</v>
      </c>
      <c r="T22" s="27">
        <f>1</f>
        <v>1</v>
      </c>
      <c r="U22" s="27">
        <f>0</f>
        <v>0</v>
      </c>
      <c r="V22" s="27">
        <f>7</f>
        <v>7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5" customFormat="1" ht="30" customHeight="1">
      <c r="A23" s="25" t="s">
        <v>7</v>
      </c>
      <c r="B23" s="25"/>
      <c r="C23" s="25"/>
      <c r="D23" s="26">
        <v>0</v>
      </c>
      <c r="E23" s="26">
        <f>'Лист1 (2)'!D15</f>
        <v>0</v>
      </c>
      <c r="F23" s="26">
        <f t="shared" si="0"/>
        <v>0</v>
      </c>
      <c r="G23" s="26">
        <f>'Лист1 (2)'!F15</f>
        <v>0</v>
      </c>
      <c r="H23" s="27">
        <f>0</f>
        <v>0</v>
      </c>
      <c r="I23" s="27">
        <f>0</f>
        <v>0</v>
      </c>
      <c r="J23" s="27">
        <f>0</f>
        <v>0</v>
      </c>
      <c r="K23" s="27">
        <f>0</f>
        <v>0</v>
      </c>
      <c r="L23" s="27">
        <f>0</f>
        <v>0</v>
      </c>
      <c r="M23" s="27">
        <f>0</f>
        <v>0</v>
      </c>
      <c r="N23" s="27">
        <f>0</f>
        <v>0</v>
      </c>
      <c r="O23" s="27">
        <f>0</f>
        <v>0</v>
      </c>
      <c r="P23" s="27">
        <f>0</f>
        <v>0</v>
      </c>
      <c r="Q23" s="27">
        <f>0</f>
        <v>0</v>
      </c>
      <c r="R23" s="27">
        <f>0</f>
        <v>0</v>
      </c>
      <c r="S23" s="27">
        <f>0</f>
        <v>0</v>
      </c>
      <c r="T23" s="27">
        <f>0</f>
        <v>0</v>
      </c>
      <c r="U23" s="27">
        <f>0</f>
        <v>0</v>
      </c>
      <c r="V23" s="27">
        <f>0</f>
        <v>0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5" customFormat="1" ht="30" customHeight="1">
      <c r="A24" s="25" t="s">
        <v>17</v>
      </c>
      <c r="B24" s="25"/>
      <c r="C24" s="25"/>
      <c r="D24" s="26">
        <v>0</v>
      </c>
      <c r="E24" s="26">
        <f>'Лист1 (2)'!D16</f>
        <v>0</v>
      </c>
      <c r="F24" s="26">
        <f t="shared" si="0"/>
        <v>0</v>
      </c>
      <c r="G24" s="26">
        <f>'Лист1 (2)'!F16</f>
        <v>0</v>
      </c>
      <c r="H24" s="27">
        <f>0</f>
        <v>0</v>
      </c>
      <c r="I24" s="27">
        <f>0</f>
        <v>0</v>
      </c>
      <c r="J24" s="27">
        <f>0</f>
        <v>0</v>
      </c>
      <c r="K24" s="27">
        <f>0</f>
        <v>0</v>
      </c>
      <c r="L24" s="27">
        <f>0</f>
        <v>0</v>
      </c>
      <c r="M24" s="27">
        <f>0</f>
        <v>0</v>
      </c>
      <c r="N24" s="27">
        <f>0</f>
        <v>0</v>
      </c>
      <c r="O24" s="27">
        <f>0</f>
        <v>0</v>
      </c>
      <c r="P24" s="27">
        <f>0</f>
        <v>0</v>
      </c>
      <c r="Q24" s="27">
        <f>0</f>
        <v>0</v>
      </c>
      <c r="R24" s="27">
        <f>0</f>
        <v>0</v>
      </c>
      <c r="S24" s="27">
        <f>0</f>
        <v>0</v>
      </c>
      <c r="T24" s="27">
        <f>0</f>
        <v>0</v>
      </c>
      <c r="U24" s="27">
        <f>0</f>
        <v>0</v>
      </c>
      <c r="V24" s="27">
        <f>0</f>
        <v>0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5" customFormat="1" ht="30" customHeight="1">
      <c r="A25" s="25" t="s">
        <v>18</v>
      </c>
      <c r="B25" s="25"/>
      <c r="C25" s="25"/>
      <c r="D25" s="26">
        <v>8</v>
      </c>
      <c r="E25" s="26">
        <f>'Лист1 (2)'!D17</f>
        <v>37</v>
      </c>
      <c r="F25" s="26">
        <f t="shared" si="0"/>
        <v>8</v>
      </c>
      <c r="G25" s="26">
        <f>'Лист1 (2)'!F17</f>
        <v>44</v>
      </c>
      <c r="H25" s="27">
        <f>0</f>
        <v>0</v>
      </c>
      <c r="I25" s="27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  <c r="Q25" s="27">
        <f>1</f>
        <v>1</v>
      </c>
      <c r="R25" s="27">
        <f>2</f>
        <v>2</v>
      </c>
      <c r="S25" s="27">
        <f>0</f>
        <v>0</v>
      </c>
      <c r="T25" s="27">
        <f>0</f>
        <v>0</v>
      </c>
      <c r="U25" s="27">
        <f>3</f>
        <v>3</v>
      </c>
      <c r="V25" s="27">
        <f>2</f>
        <v>2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5" customFormat="1" ht="30" customHeight="1">
      <c r="A26" s="25" t="s">
        <v>8</v>
      </c>
      <c r="B26" s="25"/>
      <c r="C26" s="25"/>
      <c r="D26" s="26">
        <v>0</v>
      </c>
      <c r="E26" s="26">
        <f>'Лист1 (2)'!D18</f>
        <v>0</v>
      </c>
      <c r="F26" s="26">
        <f t="shared" si="0"/>
        <v>0</v>
      </c>
      <c r="G26" s="26">
        <f>'Лист1 (2)'!F18</f>
        <v>0</v>
      </c>
      <c r="H26" s="27">
        <f>0</f>
        <v>0</v>
      </c>
      <c r="I26" s="27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  <c r="T26" s="27">
        <f>0</f>
        <v>0</v>
      </c>
      <c r="U26" s="27">
        <f>0</f>
        <v>0</v>
      </c>
      <c r="V26" s="27">
        <f>0</f>
        <v>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5" customFormat="1" ht="30" customHeight="1">
      <c r="A27" s="25" t="s">
        <v>19</v>
      </c>
      <c r="B27" s="25"/>
      <c r="C27" s="25"/>
      <c r="D27" s="26">
        <v>1</v>
      </c>
      <c r="E27" s="26">
        <f>'Лист1 (2)'!D19</f>
        <v>84</v>
      </c>
      <c r="F27" s="26">
        <f t="shared" si="0"/>
        <v>1</v>
      </c>
      <c r="G27" s="26">
        <f>'Лист1 (2)'!F19</f>
        <v>84</v>
      </c>
      <c r="H27" s="27">
        <f>0</f>
        <v>0</v>
      </c>
      <c r="I27" s="27">
        <f>0</f>
        <v>0</v>
      </c>
      <c r="J27" s="27">
        <f>0</f>
        <v>0</v>
      </c>
      <c r="K27" s="27">
        <f>0</f>
        <v>0</v>
      </c>
      <c r="L27" s="27">
        <f>0</f>
        <v>0</v>
      </c>
      <c r="M27" s="27">
        <f>0</f>
        <v>0</v>
      </c>
      <c r="N27" s="27">
        <f>0</f>
        <v>0</v>
      </c>
      <c r="O27" s="27">
        <f>0</f>
        <v>0</v>
      </c>
      <c r="P27" s="27">
        <f>0</f>
        <v>0</v>
      </c>
      <c r="Q27" s="27">
        <f>1</f>
        <v>1</v>
      </c>
      <c r="R27" s="27">
        <f>0</f>
        <v>0</v>
      </c>
      <c r="S27" s="27">
        <f>0</f>
        <v>0</v>
      </c>
      <c r="T27" s="27">
        <f>0</f>
        <v>0</v>
      </c>
      <c r="U27" s="27">
        <f>0</f>
        <v>0</v>
      </c>
      <c r="V27" s="27">
        <f>0</f>
        <v>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5" customFormat="1" ht="30" customHeight="1">
      <c r="A28" s="28" t="s">
        <v>13</v>
      </c>
      <c r="B28" s="28" t="s">
        <v>21</v>
      </c>
      <c r="C28" s="28"/>
      <c r="D28" s="26">
        <v>0</v>
      </c>
      <c r="E28" s="26">
        <f>'Лист1 (2)'!D20</f>
        <v>0</v>
      </c>
      <c r="F28" s="26">
        <f t="shared" si="0"/>
        <v>0</v>
      </c>
      <c r="G28" s="26">
        <f>'Лист1 (2)'!F20</f>
        <v>0</v>
      </c>
      <c r="H28" s="27">
        <f>0</f>
        <v>0</v>
      </c>
      <c r="I28" s="27">
        <f>0</f>
        <v>0</v>
      </c>
      <c r="J28" s="27">
        <f>0</f>
        <v>0</v>
      </c>
      <c r="K28" s="27">
        <f>0</f>
        <v>0</v>
      </c>
      <c r="L28" s="27">
        <f>0</f>
        <v>0</v>
      </c>
      <c r="M28" s="27">
        <f>0</f>
        <v>0</v>
      </c>
      <c r="N28" s="27">
        <f>0</f>
        <v>0</v>
      </c>
      <c r="O28" s="27">
        <f>0</f>
        <v>0</v>
      </c>
      <c r="P28" s="27">
        <f>0</f>
        <v>0</v>
      </c>
      <c r="Q28" s="27">
        <f>0</f>
        <v>0</v>
      </c>
      <c r="R28" s="27">
        <f>0</f>
        <v>0</v>
      </c>
      <c r="S28" s="27">
        <f>0</f>
        <v>0</v>
      </c>
      <c r="T28" s="27">
        <f>0</f>
        <v>0</v>
      </c>
      <c r="U28" s="27">
        <f>0</f>
        <v>0</v>
      </c>
      <c r="V28" s="27">
        <f>0</f>
        <v>0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5" customFormat="1" ht="30" customHeight="1">
      <c r="A29" s="28"/>
      <c r="B29" s="28" t="s">
        <v>24</v>
      </c>
      <c r="C29" s="28"/>
      <c r="D29" s="26">
        <v>0</v>
      </c>
      <c r="E29" s="26">
        <f>'Лист1 (2)'!D21</f>
        <v>3</v>
      </c>
      <c r="F29" s="26">
        <f t="shared" si="0"/>
        <v>0</v>
      </c>
      <c r="G29" s="26">
        <f>'Лист1 (2)'!F21</f>
        <v>3</v>
      </c>
      <c r="H29" s="27">
        <f>0</f>
        <v>0</v>
      </c>
      <c r="I29" s="27">
        <f>0</f>
        <v>0</v>
      </c>
      <c r="J29" s="27">
        <f>0</f>
        <v>0</v>
      </c>
      <c r="K29" s="27">
        <f>0</f>
        <v>0</v>
      </c>
      <c r="L29" s="27">
        <f>0</f>
        <v>0</v>
      </c>
      <c r="M29" s="27">
        <f>0</f>
        <v>0</v>
      </c>
      <c r="N29" s="27">
        <f>0</f>
        <v>0</v>
      </c>
      <c r="O29" s="27">
        <f>0</f>
        <v>0</v>
      </c>
      <c r="P29" s="27">
        <f>0</f>
        <v>0</v>
      </c>
      <c r="Q29" s="27">
        <f>0</f>
        <v>0</v>
      </c>
      <c r="R29" s="27">
        <f>0</f>
        <v>0</v>
      </c>
      <c r="S29" s="27">
        <f>0</f>
        <v>0</v>
      </c>
      <c r="T29" s="27">
        <f>0</f>
        <v>0</v>
      </c>
      <c r="U29" s="27">
        <f>0</f>
        <v>0</v>
      </c>
      <c r="V29" s="27">
        <f>0</f>
        <v>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5" customFormat="1" ht="30" customHeight="1">
      <c r="A30" s="28"/>
      <c r="B30" s="28" t="s">
        <v>22</v>
      </c>
      <c r="C30" s="28"/>
      <c r="D30" s="26">
        <v>802</v>
      </c>
      <c r="E30" s="26">
        <f>'Лист1 (2)'!D22</f>
        <v>518</v>
      </c>
      <c r="F30" s="26">
        <f t="shared" si="0"/>
        <v>827</v>
      </c>
      <c r="G30" s="26">
        <f>'Лист1 (2)'!F22</f>
        <v>592</v>
      </c>
      <c r="H30" s="27">
        <f>6</f>
        <v>6</v>
      </c>
      <c r="I30" s="27">
        <f>26</f>
        <v>26</v>
      </c>
      <c r="J30" s="27">
        <f>3</f>
        <v>3</v>
      </c>
      <c r="K30" s="27">
        <f>5</f>
        <v>5</v>
      </c>
      <c r="L30" s="27">
        <f>1</f>
        <v>1</v>
      </c>
      <c r="M30" s="27">
        <f>23</f>
        <v>23</v>
      </c>
      <c r="N30" s="27">
        <f>11</f>
        <v>11</v>
      </c>
      <c r="O30" s="27">
        <f>7</f>
        <v>7</v>
      </c>
      <c r="P30" s="27">
        <f>1</f>
        <v>1</v>
      </c>
      <c r="Q30" s="27">
        <f>358</f>
        <v>358</v>
      </c>
      <c r="R30" s="27">
        <f>125</f>
        <v>125</v>
      </c>
      <c r="S30" s="27">
        <f>19</f>
        <v>19</v>
      </c>
      <c r="T30" s="27">
        <f>77</f>
        <v>77</v>
      </c>
      <c r="U30" s="27">
        <f>15</f>
        <v>15</v>
      </c>
      <c r="V30" s="27">
        <f>150</f>
        <v>150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5" customFormat="1" ht="30" customHeight="1">
      <c r="A31" s="28"/>
      <c r="B31" s="28" t="s">
        <v>23</v>
      </c>
      <c r="C31" s="28"/>
      <c r="D31" s="26">
        <v>0</v>
      </c>
      <c r="E31" s="26">
        <f>'Лист1 (2)'!D23</f>
        <v>0</v>
      </c>
      <c r="F31" s="26">
        <f t="shared" si="0"/>
        <v>0</v>
      </c>
      <c r="G31" s="26">
        <f>'Лист1 (2)'!F23</f>
        <v>0</v>
      </c>
      <c r="H31" s="27">
        <f>0</f>
        <v>0</v>
      </c>
      <c r="I31" s="27">
        <f>0</f>
        <v>0</v>
      </c>
      <c r="J31" s="27">
        <f>0</f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  <c r="P31" s="27">
        <f>0</f>
        <v>0</v>
      </c>
      <c r="Q31" s="27">
        <f>0</f>
        <v>0</v>
      </c>
      <c r="R31" s="27">
        <f>0</f>
        <v>0</v>
      </c>
      <c r="S31" s="27">
        <f>0</f>
        <v>0</v>
      </c>
      <c r="T31" s="27">
        <f>0</f>
        <v>0</v>
      </c>
      <c r="U31" s="27">
        <f>0</f>
        <v>0</v>
      </c>
      <c r="V31" s="27">
        <f>0</f>
        <v>0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s="5" customFormat="1" ht="30" customHeight="1">
      <c r="A32" s="25" t="s">
        <v>11</v>
      </c>
      <c r="B32" s="25"/>
      <c r="C32" s="25"/>
      <c r="D32" s="26">
        <v>45</v>
      </c>
      <c r="E32" s="26">
        <f>'Лист1 (2)'!D24</f>
        <v>27</v>
      </c>
      <c r="F32" s="26">
        <f t="shared" si="0"/>
        <v>5</v>
      </c>
      <c r="G32" s="26">
        <f>'Лист1 (2)'!F24</f>
        <v>1</v>
      </c>
      <c r="H32" s="27">
        <f>0</f>
        <v>0</v>
      </c>
      <c r="I32" s="27">
        <f>0</f>
        <v>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  <c r="P32" s="27">
        <f>0</f>
        <v>0</v>
      </c>
      <c r="Q32" s="27">
        <f>0</f>
        <v>0</v>
      </c>
      <c r="R32" s="27">
        <f>2</f>
        <v>2</v>
      </c>
      <c r="S32" s="27">
        <f>0</f>
        <v>0</v>
      </c>
      <c r="T32" s="27">
        <f>1</f>
        <v>1</v>
      </c>
      <c r="U32" s="27">
        <f>0</f>
        <v>0</v>
      </c>
      <c r="V32" s="27">
        <f>2</f>
        <v>2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258" s="5" customFormat="1" ht="30" customHeight="1">
      <c r="A33" s="25" t="s">
        <v>20</v>
      </c>
      <c r="B33" s="25"/>
      <c r="C33" s="25"/>
      <c r="D33" s="26">
        <v>0</v>
      </c>
      <c r="E33" s="26">
        <f>'Лист1 (2)'!D25</f>
        <v>0</v>
      </c>
      <c r="F33" s="26">
        <f t="shared" si="0"/>
        <v>0</v>
      </c>
      <c r="G33" s="26">
        <f>'Лист1 (2)'!F25</f>
        <v>0</v>
      </c>
      <c r="H33" s="27">
        <f>0</f>
        <v>0</v>
      </c>
      <c r="I33" s="27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  <c r="Q33" s="27">
        <f>0</f>
        <v>0</v>
      </c>
      <c r="R33" s="27">
        <f>0</f>
        <v>0</v>
      </c>
      <c r="S33" s="27">
        <f>0</f>
        <v>0</v>
      </c>
      <c r="T33" s="27">
        <f>0</f>
        <v>0</v>
      </c>
      <c r="U33" s="27">
        <f>0</f>
        <v>0</v>
      </c>
      <c r="V33" s="27">
        <f>0</f>
        <v>0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258" s="5" customFormat="1" ht="30" customHeight="1">
      <c r="A34" s="28" t="s">
        <v>12</v>
      </c>
      <c r="B34" s="28" t="s">
        <v>21</v>
      </c>
      <c r="C34" s="28"/>
      <c r="D34" s="26">
        <v>0</v>
      </c>
      <c r="E34" s="26">
        <f>'Лист1 (2)'!D26</f>
        <v>0</v>
      </c>
      <c r="F34" s="26">
        <f t="shared" si="0"/>
        <v>0</v>
      </c>
      <c r="G34" s="26">
        <f>'Лист1 (2)'!F26</f>
        <v>0</v>
      </c>
      <c r="H34" s="27">
        <f>0</f>
        <v>0</v>
      </c>
      <c r="I34" s="27">
        <f>0</f>
        <v>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  <c r="Q34" s="27">
        <f>0</f>
        <v>0</v>
      </c>
      <c r="R34" s="27">
        <f>0</f>
        <v>0</v>
      </c>
      <c r="S34" s="27">
        <f>0</f>
        <v>0</v>
      </c>
      <c r="T34" s="27">
        <f>0</f>
        <v>0</v>
      </c>
      <c r="U34" s="27">
        <f>0</f>
        <v>0</v>
      </c>
      <c r="V34" s="27">
        <f>0</f>
        <v>0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258" s="5" customFormat="1" ht="30" customHeight="1">
      <c r="A35" s="28"/>
      <c r="B35" s="28" t="s">
        <v>24</v>
      </c>
      <c r="C35" s="28"/>
      <c r="D35" s="26">
        <v>0</v>
      </c>
      <c r="E35" s="26">
        <f>'Лист1 (2)'!D27</f>
        <v>1</v>
      </c>
      <c r="F35" s="26">
        <f t="shared" si="0"/>
        <v>0</v>
      </c>
      <c r="G35" s="26">
        <f>'Лист1 (2)'!F27</f>
        <v>1</v>
      </c>
      <c r="H35" s="27">
        <f>0</f>
        <v>0</v>
      </c>
      <c r="I35" s="27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  <c r="Q35" s="27">
        <f>0</f>
        <v>0</v>
      </c>
      <c r="R35" s="27">
        <f>0</f>
        <v>0</v>
      </c>
      <c r="S35" s="27">
        <f>0</f>
        <v>0</v>
      </c>
      <c r="T35" s="27">
        <f>0</f>
        <v>0</v>
      </c>
      <c r="U35" s="27">
        <f>0</f>
        <v>0</v>
      </c>
      <c r="V35" s="27">
        <f>0</f>
        <v>0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258" s="5" customFormat="1" ht="30" customHeight="1">
      <c r="A36" s="28"/>
      <c r="B36" s="28" t="s">
        <v>22</v>
      </c>
      <c r="C36" s="28"/>
      <c r="D36" s="26">
        <v>44</v>
      </c>
      <c r="E36" s="26">
        <f>'Лист1 (2)'!D28</f>
        <v>23</v>
      </c>
      <c r="F36" s="26">
        <f t="shared" si="0"/>
        <v>45</v>
      </c>
      <c r="G36" s="26">
        <f>'Лист1 (2)'!F28</f>
        <v>24</v>
      </c>
      <c r="H36" s="27">
        <f>0</f>
        <v>0</v>
      </c>
      <c r="I36" s="27">
        <f>3</f>
        <v>3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2</f>
        <v>2</v>
      </c>
      <c r="O36" s="27">
        <f>1</f>
        <v>1</v>
      </c>
      <c r="P36" s="27">
        <f>1</f>
        <v>1</v>
      </c>
      <c r="Q36" s="27">
        <f>13</f>
        <v>13</v>
      </c>
      <c r="R36" s="27">
        <f>3</f>
        <v>3</v>
      </c>
      <c r="S36" s="27">
        <f>0</f>
        <v>0</v>
      </c>
      <c r="T36" s="27">
        <f>4</f>
        <v>4</v>
      </c>
      <c r="U36" s="27">
        <f>0</f>
        <v>0</v>
      </c>
      <c r="V36" s="27">
        <f>18</f>
        <v>18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258" s="5" customFormat="1" ht="30" customHeight="1">
      <c r="A37" s="28"/>
      <c r="B37" s="28" t="s">
        <v>23</v>
      </c>
      <c r="C37" s="28"/>
      <c r="D37" s="26">
        <v>0</v>
      </c>
      <c r="E37" s="26">
        <f>'Лист1 (2)'!D29</f>
        <v>0</v>
      </c>
      <c r="F37" s="26">
        <f t="shared" si="0"/>
        <v>0</v>
      </c>
      <c r="G37" s="26">
        <f>'Лист1 (2)'!F29</f>
        <v>0</v>
      </c>
      <c r="H37" s="27">
        <f>0</f>
        <v>0</v>
      </c>
      <c r="I37" s="27">
        <f>0</f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  <c r="Q37" s="27">
        <f>0</f>
        <v>0</v>
      </c>
      <c r="R37" s="27">
        <f>0</f>
        <v>0</v>
      </c>
      <c r="S37" s="27">
        <f>0</f>
        <v>0</v>
      </c>
      <c r="T37" s="27">
        <f>0</f>
        <v>0</v>
      </c>
      <c r="U37" s="27">
        <f>0</f>
        <v>0</v>
      </c>
      <c r="V37" s="27">
        <f>0</f>
        <v>0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258" s="4" customFormat="1">
      <c r="A38" s="33" t="s">
        <v>51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58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58" ht="35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IX40" t="s">
        <v>28</v>
      </c>
    </row>
    <row r="41" spans="1:258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58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58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58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58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58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58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58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</sheetData>
  <mergeCells count="36">
    <mergeCell ref="H9:V10"/>
    <mergeCell ref="H11:V11"/>
    <mergeCell ref="A2:V8"/>
    <mergeCell ref="A38:V58"/>
    <mergeCell ref="B37:C37"/>
    <mergeCell ref="A26:C26"/>
    <mergeCell ref="A27:C27"/>
    <mergeCell ref="A32:C32"/>
    <mergeCell ref="A33:C33"/>
    <mergeCell ref="B34:C34"/>
    <mergeCell ref="B35:C35"/>
    <mergeCell ref="A34:A37"/>
    <mergeCell ref="B36:C36"/>
    <mergeCell ref="A28:A31"/>
    <mergeCell ref="B28:C28"/>
    <mergeCell ref="B29:C29"/>
    <mergeCell ref="B30:C30"/>
    <mergeCell ref="B31:C31"/>
    <mergeCell ref="A21:C21"/>
    <mergeCell ref="A22:C22"/>
    <mergeCell ref="A23:C23"/>
    <mergeCell ref="A24:C24"/>
    <mergeCell ref="A25:C25"/>
    <mergeCell ref="D9:D12"/>
    <mergeCell ref="E9:E12"/>
    <mergeCell ref="A20:C20"/>
    <mergeCell ref="F9:F12"/>
    <mergeCell ref="G9:G12"/>
    <mergeCell ref="A9:C12"/>
    <mergeCell ref="A13:C13"/>
    <mergeCell ref="A14:C14"/>
    <mergeCell ref="A15:C15"/>
    <mergeCell ref="A16:C16"/>
    <mergeCell ref="A17:C17"/>
    <mergeCell ref="A18:C18"/>
    <mergeCell ref="A19:C19"/>
  </mergeCells>
  <conditionalFormatting sqref="A9:C37 F9:XFD37">
    <cfRule type="notContainsBlanks" dxfId="1" priority="2" stopIfTrue="1">
      <formula>LEN(TRIM(A9))&gt;0</formula>
    </cfRule>
  </conditionalFormatting>
  <conditionalFormatting sqref="D9:E37">
    <cfRule type="notContainsBlanks" dxfId="0" priority="1" stopIfTrue="1">
      <formula>LEN(TRIM(D9))&gt;0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3" orientation="landscape" r:id="rId1"/>
  <headerFooter alignWithMargins="0"/>
  <extLst/>
</worksheet>
</file>

<file path=xl/worksheets/sheet2.xml><?xml version="1.0" encoding="utf-8"?>
<worksheet xmlns="http://schemas.openxmlformats.org/spreadsheetml/2006/main" xmlns:r="http://schemas.openxmlformats.org/officeDocument/2006/relationships">
  <dimension ref="A1:IX32"/>
  <sheetViews>
    <sheetView topLeftCell="A13" workbookViewId="0">
      <selection activeCell="H22" sqref="H22"/>
    </sheetView>
  </sheetViews>
  <sheetFormatPr defaultRowHeight="15"/>
  <cols>
    <col min="1" max="1" width="41.28515625" customWidth="1"/>
    <col min="4" max="4" width="25.7109375" customWidth="1"/>
    <col min="5" max="5" width="25.7109375" hidden="1" customWidth="1"/>
    <col min="6" max="6" width="25.7109375" customWidth="1"/>
    <col min="7" max="7" width="25.7109375" hidden="1" customWidth="1"/>
  </cols>
  <sheetData>
    <row r="1" spans="1:258" ht="55.5" customHeight="1">
      <c r="A1" s="12"/>
      <c r="B1" s="12"/>
      <c r="C1" s="13"/>
      <c r="D1" s="8" t="s">
        <v>14</v>
      </c>
      <c r="E1" s="8"/>
      <c r="F1" s="8" t="s">
        <v>29</v>
      </c>
      <c r="G1" s="8"/>
      <c r="H1" s="17" t="s">
        <v>49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58" ht="90" customHeight="1">
      <c r="A2" s="12"/>
      <c r="B2" s="12"/>
      <c r="C2" s="13"/>
      <c r="D2" s="9"/>
      <c r="E2" s="9"/>
      <c r="F2" s="9"/>
      <c r="G2" s="9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258" ht="90" customHeight="1">
      <c r="A3" s="12"/>
      <c r="B3" s="12"/>
      <c r="C3" s="13"/>
      <c r="D3" s="9"/>
      <c r="E3" s="9"/>
      <c r="F3" s="9"/>
      <c r="G3" s="9"/>
      <c r="H3" s="20" t="s">
        <v>27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258" ht="190.5" customHeight="1" thickBot="1">
      <c r="A4" s="12"/>
      <c r="B4" s="12"/>
      <c r="C4" s="13"/>
      <c r="D4" s="10"/>
      <c r="E4" s="10"/>
      <c r="F4" s="10"/>
      <c r="G4" s="10"/>
      <c r="H4" s="2" t="s">
        <v>31</v>
      </c>
      <c r="I4" s="3" t="s">
        <v>32</v>
      </c>
      <c r="J4" s="3" t="s">
        <v>33</v>
      </c>
      <c r="K4" s="3" t="s">
        <v>34</v>
      </c>
      <c r="L4" s="3" t="s">
        <v>36</v>
      </c>
      <c r="M4" s="3" t="s">
        <v>37</v>
      </c>
      <c r="N4" s="3" t="s">
        <v>38</v>
      </c>
      <c r="O4" s="3" t="s">
        <v>40</v>
      </c>
      <c r="P4" s="3" t="s">
        <v>41</v>
      </c>
      <c r="Q4" s="3" t="s">
        <v>42</v>
      </c>
      <c r="R4" s="3" t="s">
        <v>43</v>
      </c>
      <c r="S4" s="3" t="s">
        <v>44</v>
      </c>
      <c r="T4" s="3" t="s">
        <v>47</v>
      </c>
      <c r="U4" s="3" t="s">
        <v>48</v>
      </c>
      <c r="V4" s="3" t="s">
        <v>45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</row>
    <row r="5" spans="1:258" s="5" customFormat="1" ht="30" customHeight="1">
      <c r="A5" s="11" t="s">
        <v>0</v>
      </c>
      <c r="B5" s="11"/>
      <c r="C5" s="11"/>
      <c r="D5">
        <v>777</v>
      </c>
      <c r="E5"/>
      <c r="F5">
        <f t="shared" ref="F5:F29" si="0">SUM(H5:AOK5)</f>
        <v>860</v>
      </c>
      <c r="G5"/>
      <c r="H5" s="7">
        <f>22</f>
        <v>22</v>
      </c>
      <c r="I5" s="7">
        <f>35</f>
        <v>35</v>
      </c>
      <c r="J5" s="7">
        <f>5</f>
        <v>5</v>
      </c>
      <c r="K5" s="7">
        <f>4</f>
        <v>4</v>
      </c>
      <c r="L5" s="7">
        <f>16</f>
        <v>16</v>
      </c>
      <c r="M5" s="7">
        <f>4</f>
        <v>4</v>
      </c>
      <c r="N5" s="7">
        <f>5</f>
        <v>5</v>
      </c>
      <c r="O5" s="7">
        <f>326</f>
        <v>326</v>
      </c>
      <c r="P5" s="7">
        <f>168</f>
        <v>168</v>
      </c>
      <c r="Q5" s="7">
        <f>33</f>
        <v>33</v>
      </c>
      <c r="R5" s="7">
        <f>6</f>
        <v>6</v>
      </c>
      <c r="S5" s="7">
        <f>40</f>
        <v>40</v>
      </c>
      <c r="T5" s="7">
        <f>2</f>
        <v>2</v>
      </c>
      <c r="U5" s="7">
        <f>3</f>
        <v>3</v>
      </c>
      <c r="V5" s="7">
        <f>191</f>
        <v>191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258" s="5" customFormat="1" ht="30" customHeight="1">
      <c r="A6" s="11" t="s">
        <v>2</v>
      </c>
      <c r="B6" s="11"/>
      <c r="C6" s="11"/>
      <c r="D6">
        <v>2</v>
      </c>
      <c r="E6"/>
      <c r="F6">
        <f t="shared" si="0"/>
        <v>2</v>
      </c>
      <c r="G6"/>
      <c r="H6" s="7">
        <f>0</f>
        <v>0</v>
      </c>
      <c r="I6" s="7">
        <f>0</f>
        <v>0</v>
      </c>
      <c r="J6" s="7">
        <f>0</f>
        <v>0</v>
      </c>
      <c r="K6" s="7">
        <f>0</f>
        <v>0</v>
      </c>
      <c r="L6" s="7">
        <f>0</f>
        <v>0</v>
      </c>
      <c r="M6" s="7">
        <f>1</f>
        <v>1</v>
      </c>
      <c r="N6" s="7">
        <f>0</f>
        <v>0</v>
      </c>
      <c r="O6" s="7">
        <f>1</f>
        <v>1</v>
      </c>
      <c r="P6" s="7">
        <f>0</f>
        <v>0</v>
      </c>
      <c r="Q6" s="7">
        <f>0</f>
        <v>0</v>
      </c>
      <c r="R6" s="7">
        <f>0</f>
        <v>0</v>
      </c>
      <c r="S6" s="7">
        <f>0</f>
        <v>0</v>
      </c>
      <c r="T6" s="7">
        <f>0</f>
        <v>0</v>
      </c>
      <c r="U6" s="7">
        <f>0</f>
        <v>0</v>
      </c>
      <c r="V6" s="7">
        <f>0</f>
        <v>0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258" s="5" customFormat="1" ht="30" customHeight="1">
      <c r="A7" s="11" t="s">
        <v>1</v>
      </c>
      <c r="B7" s="11"/>
      <c r="C7" s="11"/>
      <c r="D7">
        <v>22</v>
      </c>
      <c r="E7"/>
      <c r="F7">
        <f t="shared" si="0"/>
        <v>27</v>
      </c>
      <c r="G7"/>
      <c r="H7" s="7">
        <f>2</f>
        <v>2</v>
      </c>
      <c r="I7" s="7">
        <f>1</f>
        <v>1</v>
      </c>
      <c r="J7" s="7">
        <f>0</f>
        <v>0</v>
      </c>
      <c r="K7" s="7">
        <f>0</f>
        <v>0</v>
      </c>
      <c r="L7" s="7">
        <f>0</f>
        <v>0</v>
      </c>
      <c r="M7" s="7">
        <f>0</f>
        <v>0</v>
      </c>
      <c r="N7" s="7">
        <f>0</f>
        <v>0</v>
      </c>
      <c r="O7" s="7">
        <f>18</f>
        <v>18</v>
      </c>
      <c r="P7" s="7">
        <f>1</f>
        <v>1</v>
      </c>
      <c r="Q7" s="7">
        <f>0</f>
        <v>0</v>
      </c>
      <c r="R7" s="7">
        <f>0</f>
        <v>0</v>
      </c>
      <c r="S7" s="7">
        <f>3</f>
        <v>3</v>
      </c>
      <c r="T7" s="7">
        <f>0</f>
        <v>0</v>
      </c>
      <c r="U7" s="7">
        <f>0</f>
        <v>0</v>
      </c>
      <c r="V7" s="7">
        <f>2</f>
        <v>2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258" s="5" customFormat="1" ht="30" customHeight="1">
      <c r="A8" s="11" t="s">
        <v>25</v>
      </c>
      <c r="B8" s="11"/>
      <c r="C8" s="11"/>
      <c r="D8">
        <v>19</v>
      </c>
      <c r="E8"/>
      <c r="F8">
        <f t="shared" si="0"/>
        <v>28</v>
      </c>
      <c r="G8"/>
      <c r="H8" s="7">
        <f>2</f>
        <v>2</v>
      </c>
      <c r="I8" s="7">
        <f>4</f>
        <v>4</v>
      </c>
      <c r="J8" s="7">
        <f>0</f>
        <v>0</v>
      </c>
      <c r="K8" s="7">
        <f>1</f>
        <v>1</v>
      </c>
      <c r="L8" s="7">
        <f>0</f>
        <v>0</v>
      </c>
      <c r="M8" s="7">
        <f>0</f>
        <v>0</v>
      </c>
      <c r="N8" s="7">
        <f>0</f>
        <v>0</v>
      </c>
      <c r="O8" s="7">
        <f>4</f>
        <v>4</v>
      </c>
      <c r="P8" s="7">
        <f>2</f>
        <v>2</v>
      </c>
      <c r="Q8" s="7">
        <f>1</f>
        <v>1</v>
      </c>
      <c r="R8" s="7">
        <f>0</f>
        <v>0</v>
      </c>
      <c r="S8" s="7">
        <f>0</f>
        <v>0</v>
      </c>
      <c r="T8" s="7">
        <f>0</f>
        <v>0</v>
      </c>
      <c r="U8" s="7">
        <f>0</f>
        <v>0</v>
      </c>
      <c r="V8" s="7">
        <f>14</f>
        <v>14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258" s="5" customFormat="1" ht="30" customHeight="1">
      <c r="A9" s="11" t="s">
        <v>26</v>
      </c>
      <c r="B9" s="11"/>
      <c r="C9" s="11"/>
      <c r="D9">
        <v>734</v>
      </c>
      <c r="E9"/>
      <c r="F9">
        <f t="shared" si="0"/>
        <v>803</v>
      </c>
      <c r="G9"/>
      <c r="H9" s="7">
        <f>18</f>
        <v>18</v>
      </c>
      <c r="I9" s="7">
        <f>30</f>
        <v>30</v>
      </c>
      <c r="J9" s="7">
        <f>5</f>
        <v>5</v>
      </c>
      <c r="K9" s="7">
        <f>3</f>
        <v>3</v>
      </c>
      <c r="L9" s="7">
        <f>16</f>
        <v>16</v>
      </c>
      <c r="M9" s="7">
        <f>3</f>
        <v>3</v>
      </c>
      <c r="N9" s="7">
        <f>5</f>
        <v>5</v>
      </c>
      <c r="O9" s="7">
        <f>303</f>
        <v>303</v>
      </c>
      <c r="P9" s="7">
        <f>165</f>
        <v>165</v>
      </c>
      <c r="Q9" s="7">
        <f>32</f>
        <v>32</v>
      </c>
      <c r="R9" s="7">
        <f>6</f>
        <v>6</v>
      </c>
      <c r="S9" s="7">
        <f>37</f>
        <v>37</v>
      </c>
      <c r="T9" s="7">
        <f>2</f>
        <v>2</v>
      </c>
      <c r="U9" s="7">
        <f>3</f>
        <v>3</v>
      </c>
      <c r="V9" s="7">
        <f>175</f>
        <v>175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258" s="5" customFormat="1" ht="30" customHeight="1">
      <c r="A10" s="11" t="s">
        <v>3</v>
      </c>
      <c r="B10" s="11"/>
      <c r="C10" s="11"/>
      <c r="D10">
        <v>55</v>
      </c>
      <c r="E10"/>
      <c r="F10">
        <f t="shared" si="0"/>
        <v>63</v>
      </c>
      <c r="G10"/>
      <c r="H10" s="7">
        <f>2</f>
        <v>2</v>
      </c>
      <c r="I10" s="7">
        <f>0</f>
        <v>0</v>
      </c>
      <c r="J10" s="7">
        <f>1</f>
        <v>1</v>
      </c>
      <c r="K10" s="7">
        <f>1</f>
        <v>1</v>
      </c>
      <c r="L10" s="7">
        <f>0</f>
        <v>0</v>
      </c>
      <c r="M10" s="7">
        <f>0</f>
        <v>0</v>
      </c>
      <c r="N10" s="7">
        <f>0</f>
        <v>0</v>
      </c>
      <c r="O10" s="7">
        <f>38</f>
        <v>38</v>
      </c>
      <c r="P10" s="7">
        <f>4</f>
        <v>4</v>
      </c>
      <c r="Q10" s="7">
        <f>0</f>
        <v>0</v>
      </c>
      <c r="R10" s="7">
        <f>0</f>
        <v>0</v>
      </c>
      <c r="S10" s="7">
        <f>7</f>
        <v>7</v>
      </c>
      <c r="T10" s="7">
        <f>0</f>
        <v>0</v>
      </c>
      <c r="U10" s="7">
        <f>0</f>
        <v>0</v>
      </c>
      <c r="V10" s="7">
        <f>10</f>
        <v>10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258" s="5" customFormat="1" ht="30" customHeight="1">
      <c r="A11" s="11" t="s">
        <v>4</v>
      </c>
      <c r="B11" s="11"/>
      <c r="C11" s="11"/>
      <c r="D11">
        <v>0</v>
      </c>
      <c r="E11"/>
      <c r="F11">
        <f t="shared" si="0"/>
        <v>0</v>
      </c>
      <c r="G11"/>
      <c r="H11" s="7">
        <f>0</f>
        <v>0</v>
      </c>
      <c r="I11" s="7">
        <f>0</f>
        <v>0</v>
      </c>
      <c r="J11" s="7">
        <f>0</f>
        <v>0</v>
      </c>
      <c r="K11" s="7">
        <f>0</f>
        <v>0</v>
      </c>
      <c r="L11" s="7">
        <f>0</f>
        <v>0</v>
      </c>
      <c r="M11" s="7">
        <f>0</f>
        <v>0</v>
      </c>
      <c r="N11" s="7">
        <f>0</f>
        <v>0</v>
      </c>
      <c r="O11" s="7">
        <f>0</f>
        <v>0</v>
      </c>
      <c r="P11" s="7">
        <f>0</f>
        <v>0</v>
      </c>
      <c r="Q11" s="7">
        <f>0</f>
        <v>0</v>
      </c>
      <c r="R11" s="7">
        <f>0</f>
        <v>0</v>
      </c>
      <c r="S11" s="7">
        <f>0</f>
        <v>0</v>
      </c>
      <c r="T11" s="7">
        <f>0</f>
        <v>0</v>
      </c>
      <c r="U11" s="7">
        <f>0</f>
        <v>0</v>
      </c>
      <c r="V11" s="7">
        <f>0</f>
        <v>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258" s="5" customFormat="1" ht="30" customHeight="1">
      <c r="A12" s="11" t="s">
        <v>16</v>
      </c>
      <c r="B12" s="11"/>
      <c r="C12" s="11"/>
      <c r="D12">
        <v>24</v>
      </c>
      <c r="E12"/>
      <c r="F12">
        <f t="shared" si="0"/>
        <v>64</v>
      </c>
      <c r="G12"/>
      <c r="H12" s="7">
        <f>5</f>
        <v>5</v>
      </c>
      <c r="I12" s="7">
        <f>10</f>
        <v>10</v>
      </c>
      <c r="J12" s="7">
        <f>0</f>
        <v>0</v>
      </c>
      <c r="K12" s="7">
        <f>0</f>
        <v>0</v>
      </c>
      <c r="L12" s="7">
        <f>2</f>
        <v>2</v>
      </c>
      <c r="M12" s="7">
        <f>0</f>
        <v>0</v>
      </c>
      <c r="N12" s="7">
        <f>2</f>
        <v>2</v>
      </c>
      <c r="O12" s="7">
        <f>34</f>
        <v>34</v>
      </c>
      <c r="P12" s="7">
        <f>0</f>
        <v>0</v>
      </c>
      <c r="Q12" s="7">
        <f>0</f>
        <v>0</v>
      </c>
      <c r="R12" s="7">
        <f>0</f>
        <v>0</v>
      </c>
      <c r="S12" s="7">
        <f>0</f>
        <v>0</v>
      </c>
      <c r="T12" s="7">
        <f>0</f>
        <v>0</v>
      </c>
      <c r="U12" s="7">
        <f>0</f>
        <v>0</v>
      </c>
      <c r="V12" s="7">
        <f>11</f>
        <v>11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258" s="5" customFormat="1" ht="30" customHeight="1">
      <c r="A13" s="11" t="s">
        <v>5</v>
      </c>
      <c r="B13" s="11"/>
      <c r="C13" s="11"/>
      <c r="D13">
        <v>214</v>
      </c>
      <c r="E13"/>
      <c r="F13">
        <f t="shared" si="0"/>
        <v>287</v>
      </c>
      <c r="G13"/>
      <c r="H13" s="7">
        <f>14</f>
        <v>14</v>
      </c>
      <c r="I13" s="7">
        <f>18</f>
        <v>18</v>
      </c>
      <c r="J13" s="7">
        <f>2</f>
        <v>2</v>
      </c>
      <c r="K13" s="7">
        <f>2</f>
        <v>2</v>
      </c>
      <c r="L13" s="7">
        <f>13</f>
        <v>13</v>
      </c>
      <c r="M13" s="7">
        <f>3</f>
        <v>3</v>
      </c>
      <c r="N13" s="7">
        <f>2</f>
        <v>2</v>
      </c>
      <c r="O13" s="7">
        <f>140</f>
        <v>140</v>
      </c>
      <c r="P13" s="7">
        <f>12</f>
        <v>12</v>
      </c>
      <c r="Q13" s="7">
        <f>4</f>
        <v>4</v>
      </c>
      <c r="R13" s="7">
        <f>5</f>
        <v>5</v>
      </c>
      <c r="S13" s="7">
        <f>12</f>
        <v>12</v>
      </c>
      <c r="T13" s="7">
        <f>0</f>
        <v>0</v>
      </c>
      <c r="U13" s="7">
        <f>2</f>
        <v>2</v>
      </c>
      <c r="V13" s="7">
        <f>58</f>
        <v>58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258" s="5" customFormat="1" ht="30" customHeight="1">
      <c r="A14" s="11" t="s">
        <v>6</v>
      </c>
      <c r="B14" s="11"/>
      <c r="C14" s="11"/>
      <c r="D14">
        <v>12</v>
      </c>
      <c r="E14"/>
      <c r="F14">
        <f t="shared" si="0"/>
        <v>17</v>
      </c>
      <c r="G14"/>
      <c r="H14" s="7">
        <f>0</f>
        <v>0</v>
      </c>
      <c r="I14" s="7">
        <f>2</f>
        <v>2</v>
      </c>
      <c r="J14" s="7">
        <f>0</f>
        <v>0</v>
      </c>
      <c r="K14" s="7">
        <f>1</f>
        <v>1</v>
      </c>
      <c r="L14" s="7">
        <f>0</f>
        <v>0</v>
      </c>
      <c r="M14" s="7">
        <f>1</f>
        <v>1</v>
      </c>
      <c r="N14" s="7">
        <f>0</f>
        <v>0</v>
      </c>
      <c r="O14" s="7">
        <f>4</f>
        <v>4</v>
      </c>
      <c r="P14" s="7">
        <f>1</f>
        <v>1</v>
      </c>
      <c r="Q14" s="7">
        <f>1</f>
        <v>1</v>
      </c>
      <c r="R14" s="7">
        <f>1</f>
        <v>1</v>
      </c>
      <c r="S14" s="7">
        <f>0</f>
        <v>0</v>
      </c>
      <c r="T14" s="7">
        <f>0</f>
        <v>0</v>
      </c>
      <c r="U14" s="7">
        <f>0</f>
        <v>0</v>
      </c>
      <c r="V14" s="7">
        <f>6</f>
        <v>6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258" s="5" customFormat="1" ht="30" customHeight="1">
      <c r="A15" s="11" t="s">
        <v>7</v>
      </c>
      <c r="B15" s="11"/>
      <c r="C15" s="11"/>
      <c r="D15">
        <v>0</v>
      </c>
      <c r="E15"/>
      <c r="F15">
        <f t="shared" si="0"/>
        <v>0</v>
      </c>
      <c r="G15"/>
      <c r="H15" s="7">
        <f>0</f>
        <v>0</v>
      </c>
      <c r="I15" s="7">
        <f>0</f>
        <v>0</v>
      </c>
      <c r="J15" s="7">
        <f>0</f>
        <v>0</v>
      </c>
      <c r="K15" s="7">
        <f>0</f>
        <v>0</v>
      </c>
      <c r="L15" s="7">
        <f>0</f>
        <v>0</v>
      </c>
      <c r="M15" s="7">
        <f>0</f>
        <v>0</v>
      </c>
      <c r="N15" s="7">
        <f>0</f>
        <v>0</v>
      </c>
      <c r="O15" s="7">
        <f>0</f>
        <v>0</v>
      </c>
      <c r="P15" s="7">
        <f>0</f>
        <v>0</v>
      </c>
      <c r="Q15" s="7">
        <f>0</f>
        <v>0</v>
      </c>
      <c r="R15" s="7">
        <f>0</f>
        <v>0</v>
      </c>
      <c r="S15" s="7">
        <f>0</f>
        <v>0</v>
      </c>
      <c r="T15" s="7">
        <f>0</f>
        <v>0</v>
      </c>
      <c r="U15" s="7">
        <f>0</f>
        <v>0</v>
      </c>
      <c r="V15" s="7">
        <f>0</f>
        <v>0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258" s="5" customFormat="1" ht="30" customHeight="1">
      <c r="A16" s="11" t="s">
        <v>17</v>
      </c>
      <c r="B16" s="11"/>
      <c r="C16" s="11"/>
      <c r="D16">
        <v>0</v>
      </c>
      <c r="E16"/>
      <c r="F16">
        <f t="shared" si="0"/>
        <v>0</v>
      </c>
      <c r="G16"/>
      <c r="H16" s="7">
        <f>0</f>
        <v>0</v>
      </c>
      <c r="I16" s="7">
        <f>0</f>
        <v>0</v>
      </c>
      <c r="J16" s="7">
        <f>0</f>
        <v>0</v>
      </c>
      <c r="K16" s="7">
        <f>0</f>
        <v>0</v>
      </c>
      <c r="L16" s="7">
        <f>0</f>
        <v>0</v>
      </c>
      <c r="M16" s="7">
        <f>0</f>
        <v>0</v>
      </c>
      <c r="N16" s="7">
        <f>0</f>
        <v>0</v>
      </c>
      <c r="O16" s="7">
        <f>0</f>
        <v>0</v>
      </c>
      <c r="P16" s="7">
        <f>0</f>
        <v>0</v>
      </c>
      <c r="Q16" s="7">
        <f>0</f>
        <v>0</v>
      </c>
      <c r="R16" s="7">
        <f>0</f>
        <v>0</v>
      </c>
      <c r="S16" s="7">
        <f>0</f>
        <v>0</v>
      </c>
      <c r="T16" s="7">
        <f>0</f>
        <v>0</v>
      </c>
      <c r="U16" s="7">
        <f>0</f>
        <v>0</v>
      </c>
      <c r="V16" s="7">
        <f>0</f>
        <v>0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s="5" customFormat="1" ht="30" customHeight="1">
      <c r="A17" s="11" t="s">
        <v>18</v>
      </c>
      <c r="B17" s="11"/>
      <c r="C17" s="11"/>
      <c r="D17">
        <v>37</v>
      </c>
      <c r="E17"/>
      <c r="F17">
        <f t="shared" si="0"/>
        <v>44</v>
      </c>
      <c r="G17"/>
      <c r="H17" s="7">
        <f>1</f>
        <v>1</v>
      </c>
      <c r="I17" s="7">
        <f>1</f>
        <v>1</v>
      </c>
      <c r="J17" s="7">
        <f>0</f>
        <v>0</v>
      </c>
      <c r="K17" s="7">
        <f>0</f>
        <v>0</v>
      </c>
      <c r="L17" s="7">
        <f>1</f>
        <v>1</v>
      </c>
      <c r="M17" s="7">
        <f>0</f>
        <v>0</v>
      </c>
      <c r="N17" s="7">
        <f>0</f>
        <v>0</v>
      </c>
      <c r="O17" s="7">
        <f>16</f>
        <v>16</v>
      </c>
      <c r="P17" s="7">
        <f>1</f>
        <v>1</v>
      </c>
      <c r="Q17" s="7">
        <f>0</f>
        <v>0</v>
      </c>
      <c r="R17" s="7">
        <f>0</f>
        <v>0</v>
      </c>
      <c r="S17" s="7">
        <f>9</f>
        <v>9</v>
      </c>
      <c r="T17" s="7">
        <f>0</f>
        <v>0</v>
      </c>
      <c r="U17" s="7">
        <f>0</f>
        <v>0</v>
      </c>
      <c r="V17" s="7">
        <f>15</f>
        <v>15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5" customFormat="1" ht="30" customHeight="1">
      <c r="A18" s="11" t="s">
        <v>8</v>
      </c>
      <c r="B18" s="11"/>
      <c r="C18" s="11"/>
      <c r="D18">
        <v>0</v>
      </c>
      <c r="E18"/>
      <c r="F18">
        <f t="shared" si="0"/>
        <v>0</v>
      </c>
      <c r="G18"/>
      <c r="H18" s="7">
        <f>0</f>
        <v>0</v>
      </c>
      <c r="I18" s="7">
        <f>0</f>
        <v>0</v>
      </c>
      <c r="J18" s="7">
        <f>0</f>
        <v>0</v>
      </c>
      <c r="K18" s="7">
        <f>0</f>
        <v>0</v>
      </c>
      <c r="L18" s="7">
        <f>0</f>
        <v>0</v>
      </c>
      <c r="M18" s="7">
        <f>0</f>
        <v>0</v>
      </c>
      <c r="N18" s="7">
        <f>0</f>
        <v>0</v>
      </c>
      <c r="O18" s="7">
        <f>0</f>
        <v>0</v>
      </c>
      <c r="P18" s="7">
        <f>0</f>
        <v>0</v>
      </c>
      <c r="Q18" s="7">
        <f>0</f>
        <v>0</v>
      </c>
      <c r="R18" s="7">
        <f>0</f>
        <v>0</v>
      </c>
      <c r="S18" s="7">
        <f>0</f>
        <v>0</v>
      </c>
      <c r="T18" s="7">
        <f>0</f>
        <v>0</v>
      </c>
      <c r="U18" s="7">
        <f>0</f>
        <v>0</v>
      </c>
      <c r="V18" s="7">
        <f>0</f>
        <v>0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s="5" customFormat="1" ht="30" customHeight="1">
      <c r="A19" s="11" t="s">
        <v>19</v>
      </c>
      <c r="B19" s="11"/>
      <c r="C19" s="11"/>
      <c r="D19">
        <v>84</v>
      </c>
      <c r="E19"/>
      <c r="F19">
        <f t="shared" si="0"/>
        <v>84</v>
      </c>
      <c r="G19"/>
      <c r="H19" s="7">
        <f>1</f>
        <v>1</v>
      </c>
      <c r="I19" s="7">
        <f>3</f>
        <v>3</v>
      </c>
      <c r="J19" s="7">
        <f>0</f>
        <v>0</v>
      </c>
      <c r="K19" s="7">
        <f>0</f>
        <v>0</v>
      </c>
      <c r="L19" s="7">
        <f>1</f>
        <v>1</v>
      </c>
      <c r="M19" s="7">
        <f>1</f>
        <v>1</v>
      </c>
      <c r="N19" s="7">
        <f>0</f>
        <v>0</v>
      </c>
      <c r="O19" s="7">
        <f>24</f>
        <v>24</v>
      </c>
      <c r="P19" s="7">
        <f>33</f>
        <v>33</v>
      </c>
      <c r="Q19" s="7">
        <f>1</f>
        <v>1</v>
      </c>
      <c r="R19" s="7">
        <f>1</f>
        <v>1</v>
      </c>
      <c r="S19" s="7">
        <f>2</f>
        <v>2</v>
      </c>
      <c r="T19" s="7">
        <f>0</f>
        <v>0</v>
      </c>
      <c r="U19" s="7">
        <f>1</f>
        <v>1</v>
      </c>
      <c r="V19" s="7">
        <f>16</f>
        <v>16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s="5" customFormat="1" ht="30" customHeight="1">
      <c r="A20" s="14" t="s">
        <v>13</v>
      </c>
      <c r="B20" s="14" t="s">
        <v>21</v>
      </c>
      <c r="C20" s="14"/>
      <c r="D20">
        <v>0</v>
      </c>
      <c r="E20"/>
      <c r="F20">
        <f t="shared" si="0"/>
        <v>0</v>
      </c>
      <c r="G20"/>
      <c r="H20" s="7">
        <f>0</f>
        <v>0</v>
      </c>
      <c r="I20" s="7">
        <f>0</f>
        <v>0</v>
      </c>
      <c r="J20" s="7">
        <f>0</f>
        <v>0</v>
      </c>
      <c r="K20" s="7">
        <f>0</f>
        <v>0</v>
      </c>
      <c r="L20" s="7">
        <f>0</f>
        <v>0</v>
      </c>
      <c r="M20" s="7">
        <f>0</f>
        <v>0</v>
      </c>
      <c r="N20" s="7">
        <f>0</f>
        <v>0</v>
      </c>
      <c r="O20" s="7">
        <f>0</f>
        <v>0</v>
      </c>
      <c r="P20" s="7">
        <f>0</f>
        <v>0</v>
      </c>
      <c r="Q20" s="7">
        <f>0</f>
        <v>0</v>
      </c>
      <c r="R20" s="7">
        <f>0</f>
        <v>0</v>
      </c>
      <c r="S20" s="7">
        <f>0</f>
        <v>0</v>
      </c>
      <c r="T20" s="7">
        <f>0</f>
        <v>0</v>
      </c>
      <c r="U20" s="7">
        <f>0</f>
        <v>0</v>
      </c>
      <c r="V20" s="7">
        <f>0</f>
        <v>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s="5" customFormat="1" ht="30" customHeight="1">
      <c r="A21" s="14"/>
      <c r="B21" s="19" t="s">
        <v>9</v>
      </c>
      <c r="C21" s="19"/>
      <c r="D21">
        <v>3</v>
      </c>
      <c r="E21"/>
      <c r="F21">
        <f t="shared" si="0"/>
        <v>3</v>
      </c>
      <c r="G21"/>
      <c r="H21" s="7">
        <f>0</f>
        <v>0</v>
      </c>
      <c r="I21" s="7">
        <f>0</f>
        <v>0</v>
      </c>
      <c r="J21" s="7">
        <f>0</f>
        <v>0</v>
      </c>
      <c r="K21" s="7">
        <f>0</f>
        <v>0</v>
      </c>
      <c r="L21" s="7">
        <f>0</f>
        <v>0</v>
      </c>
      <c r="M21" s="7">
        <f>0</f>
        <v>0</v>
      </c>
      <c r="N21" s="7">
        <f>0</f>
        <v>0</v>
      </c>
      <c r="O21" s="7">
        <f>3</f>
        <v>3</v>
      </c>
      <c r="P21" s="7">
        <f>0</f>
        <v>0</v>
      </c>
      <c r="Q21" s="7">
        <f>0</f>
        <v>0</v>
      </c>
      <c r="R21" s="7">
        <f>0</f>
        <v>0</v>
      </c>
      <c r="S21" s="7">
        <f>0</f>
        <v>0</v>
      </c>
      <c r="T21" s="7">
        <f>0</f>
        <v>0</v>
      </c>
      <c r="U21" s="7">
        <f>0</f>
        <v>0</v>
      </c>
      <c r="V21" s="7">
        <f>0</f>
        <v>0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s="5" customFormat="1" ht="30" customHeight="1">
      <c r="A22" s="14"/>
      <c r="B22" s="14" t="s">
        <v>22</v>
      </c>
      <c r="C22" s="14"/>
      <c r="D22">
        <v>518</v>
      </c>
      <c r="E22"/>
      <c r="F22">
        <f t="shared" si="0"/>
        <v>592</v>
      </c>
      <c r="G22"/>
      <c r="H22" s="7">
        <f>17</f>
        <v>17</v>
      </c>
      <c r="I22" s="7">
        <f>26</f>
        <v>26</v>
      </c>
      <c r="J22" s="7">
        <f>3</f>
        <v>3</v>
      </c>
      <c r="K22" s="7">
        <f>2</f>
        <v>2</v>
      </c>
      <c r="L22" s="7">
        <f>14</f>
        <v>14</v>
      </c>
      <c r="M22" s="7">
        <f>2</f>
        <v>2</v>
      </c>
      <c r="N22" s="7">
        <f>4</f>
        <v>4</v>
      </c>
      <c r="O22" s="7">
        <f>242</f>
        <v>242</v>
      </c>
      <c r="P22" s="7">
        <f>90</f>
        <v>90</v>
      </c>
      <c r="Q22" s="7">
        <f>18</f>
        <v>18</v>
      </c>
      <c r="R22" s="7">
        <f>5</f>
        <v>5</v>
      </c>
      <c r="S22" s="7">
        <f>29</f>
        <v>29</v>
      </c>
      <c r="T22" s="7">
        <f>2</f>
        <v>2</v>
      </c>
      <c r="U22" s="7">
        <f>2</f>
        <v>2</v>
      </c>
      <c r="V22" s="7">
        <f>136</f>
        <v>136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s="5" customFormat="1" ht="30" customHeight="1">
      <c r="A23" s="14"/>
      <c r="B23" s="14" t="s">
        <v>23</v>
      </c>
      <c r="C23" s="14"/>
      <c r="D23">
        <v>0</v>
      </c>
      <c r="E23"/>
      <c r="F23">
        <f t="shared" si="0"/>
        <v>0</v>
      </c>
      <c r="G23"/>
      <c r="H23" s="7">
        <f>0</f>
        <v>0</v>
      </c>
      <c r="I23" s="7">
        <f>0</f>
        <v>0</v>
      </c>
      <c r="J23" s="7">
        <f>0</f>
        <v>0</v>
      </c>
      <c r="K23" s="7">
        <f>0</f>
        <v>0</v>
      </c>
      <c r="L23" s="7">
        <f>0</f>
        <v>0</v>
      </c>
      <c r="M23" s="7">
        <f>0</f>
        <v>0</v>
      </c>
      <c r="N23" s="7">
        <f>0</f>
        <v>0</v>
      </c>
      <c r="O23" s="7">
        <f>0</f>
        <v>0</v>
      </c>
      <c r="P23" s="7">
        <f>0</f>
        <v>0</v>
      </c>
      <c r="Q23" s="7">
        <f>0</f>
        <v>0</v>
      </c>
      <c r="R23" s="7">
        <f>0</f>
        <v>0</v>
      </c>
      <c r="S23" s="7">
        <f>0</f>
        <v>0</v>
      </c>
      <c r="T23" s="7">
        <f>0</f>
        <v>0</v>
      </c>
      <c r="U23" s="7">
        <f>0</f>
        <v>0</v>
      </c>
      <c r="V23" s="7">
        <f>0</f>
        <v>0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s="5" customFormat="1" ht="30" customHeight="1">
      <c r="A24" s="15" t="s">
        <v>11</v>
      </c>
      <c r="B24" s="15"/>
      <c r="C24" s="15"/>
      <c r="D24">
        <v>27</v>
      </c>
      <c r="E24"/>
      <c r="F24">
        <f t="shared" si="0"/>
        <v>1</v>
      </c>
      <c r="G24"/>
      <c r="H24" s="7">
        <f>0</f>
        <v>0</v>
      </c>
      <c r="I24" s="7">
        <f>0</f>
        <v>0</v>
      </c>
      <c r="J24" s="7">
        <f>0</f>
        <v>0</v>
      </c>
      <c r="K24" s="7">
        <f>0</f>
        <v>0</v>
      </c>
      <c r="L24" s="7">
        <f>0</f>
        <v>0</v>
      </c>
      <c r="M24" s="7">
        <f>0</f>
        <v>0</v>
      </c>
      <c r="N24" s="7">
        <f>1</f>
        <v>1</v>
      </c>
      <c r="O24" s="7">
        <f>0</f>
        <v>0</v>
      </c>
      <c r="P24" s="7">
        <f>0</f>
        <v>0</v>
      </c>
      <c r="Q24" s="7">
        <f>0</f>
        <v>0</v>
      </c>
      <c r="R24" s="7">
        <f>0</f>
        <v>0</v>
      </c>
      <c r="S24" s="7">
        <f>0</f>
        <v>0</v>
      </c>
      <c r="T24" s="7">
        <f>0</f>
        <v>0</v>
      </c>
      <c r="U24" s="7">
        <f>0</f>
        <v>0</v>
      </c>
      <c r="V24" s="7">
        <f>0</f>
        <v>0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s="5" customFormat="1" ht="30" customHeight="1">
      <c r="A25" s="15" t="s">
        <v>20</v>
      </c>
      <c r="B25" s="15"/>
      <c r="C25" s="15"/>
      <c r="D25">
        <v>0</v>
      </c>
      <c r="E25"/>
      <c r="F25">
        <f t="shared" si="0"/>
        <v>0</v>
      </c>
      <c r="G25"/>
      <c r="H25" s="7">
        <f>0</f>
        <v>0</v>
      </c>
      <c r="I25" s="7">
        <f>0</f>
        <v>0</v>
      </c>
      <c r="J25" s="7">
        <f>0</f>
        <v>0</v>
      </c>
      <c r="K25" s="7">
        <f>0</f>
        <v>0</v>
      </c>
      <c r="L25" s="7">
        <f>0</f>
        <v>0</v>
      </c>
      <c r="M25" s="7">
        <f>0</f>
        <v>0</v>
      </c>
      <c r="N25" s="7">
        <f>0</f>
        <v>0</v>
      </c>
      <c r="O25" s="7">
        <f>0</f>
        <v>0</v>
      </c>
      <c r="P25" s="7">
        <f>0</f>
        <v>0</v>
      </c>
      <c r="Q25" s="7">
        <f>0</f>
        <v>0</v>
      </c>
      <c r="R25" s="7">
        <f>0</f>
        <v>0</v>
      </c>
      <c r="S25" s="7">
        <f>0</f>
        <v>0</v>
      </c>
      <c r="T25" s="7">
        <f>0</f>
        <v>0</v>
      </c>
      <c r="U25" s="7">
        <f>0</f>
        <v>0</v>
      </c>
      <c r="V25" s="7">
        <f>0</f>
        <v>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s="5" customFormat="1" ht="30" customHeight="1">
      <c r="A26" s="14" t="s">
        <v>12</v>
      </c>
      <c r="B26" s="14" t="s">
        <v>21</v>
      </c>
      <c r="C26" s="14"/>
      <c r="D26">
        <v>0</v>
      </c>
      <c r="E26"/>
      <c r="F26">
        <f t="shared" si="0"/>
        <v>0</v>
      </c>
      <c r="G26"/>
      <c r="H26" s="7">
        <f>0</f>
        <v>0</v>
      </c>
      <c r="I26" s="7">
        <f>0</f>
        <v>0</v>
      </c>
      <c r="J26" s="7">
        <f>0</f>
        <v>0</v>
      </c>
      <c r="K26" s="7">
        <f>0</f>
        <v>0</v>
      </c>
      <c r="L26" s="7">
        <f>0</f>
        <v>0</v>
      </c>
      <c r="M26" s="7">
        <f>0</f>
        <v>0</v>
      </c>
      <c r="N26" s="7">
        <f>0</f>
        <v>0</v>
      </c>
      <c r="O26" s="7">
        <f>0</f>
        <v>0</v>
      </c>
      <c r="P26" s="7">
        <f>0</f>
        <v>0</v>
      </c>
      <c r="Q26" s="7">
        <f>0</f>
        <v>0</v>
      </c>
      <c r="R26" s="7">
        <f>0</f>
        <v>0</v>
      </c>
      <c r="S26" s="7">
        <f>0</f>
        <v>0</v>
      </c>
      <c r="T26" s="7">
        <f>0</f>
        <v>0</v>
      </c>
      <c r="U26" s="7">
        <f>0</f>
        <v>0</v>
      </c>
      <c r="V26" s="7">
        <f>0</f>
        <v>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s="5" customFormat="1" ht="30" customHeight="1">
      <c r="A27" s="14"/>
      <c r="B27" s="19" t="s">
        <v>24</v>
      </c>
      <c r="C27" s="19"/>
      <c r="D27">
        <v>1</v>
      </c>
      <c r="E27"/>
      <c r="F27">
        <f t="shared" si="0"/>
        <v>1</v>
      </c>
      <c r="G27"/>
      <c r="H27" s="7">
        <f>0</f>
        <v>0</v>
      </c>
      <c r="I27" s="7">
        <f>0</f>
        <v>0</v>
      </c>
      <c r="J27" s="7">
        <f>0</f>
        <v>0</v>
      </c>
      <c r="K27" s="7">
        <f>0</f>
        <v>0</v>
      </c>
      <c r="L27" s="7">
        <f>0</f>
        <v>0</v>
      </c>
      <c r="M27" s="7">
        <f>0</f>
        <v>0</v>
      </c>
      <c r="N27" s="7">
        <f>0</f>
        <v>0</v>
      </c>
      <c r="O27" s="7">
        <f>1</f>
        <v>1</v>
      </c>
      <c r="P27" s="7">
        <f>0</f>
        <v>0</v>
      </c>
      <c r="Q27" s="7">
        <f>0</f>
        <v>0</v>
      </c>
      <c r="R27" s="7">
        <f>0</f>
        <v>0</v>
      </c>
      <c r="S27" s="7">
        <f>0</f>
        <v>0</v>
      </c>
      <c r="T27" s="7">
        <f>0</f>
        <v>0</v>
      </c>
      <c r="U27" s="7">
        <f>0</f>
        <v>0</v>
      </c>
      <c r="V27" s="7">
        <f>0</f>
        <v>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s="5" customFormat="1" ht="30" customHeight="1">
      <c r="A28" s="14"/>
      <c r="B28" s="14" t="s">
        <v>22</v>
      </c>
      <c r="C28" s="14"/>
      <c r="D28">
        <v>23</v>
      </c>
      <c r="E28"/>
      <c r="F28">
        <f t="shared" si="0"/>
        <v>24</v>
      </c>
      <c r="G28"/>
      <c r="H28" s="7">
        <f>1</f>
        <v>1</v>
      </c>
      <c r="I28" s="7">
        <f>0</f>
        <v>0</v>
      </c>
      <c r="J28" s="7">
        <f>0</f>
        <v>0</v>
      </c>
      <c r="K28" s="7">
        <f>0</f>
        <v>0</v>
      </c>
      <c r="L28" s="7">
        <f>0</f>
        <v>0</v>
      </c>
      <c r="M28" s="7">
        <f>0</f>
        <v>0</v>
      </c>
      <c r="N28" s="7">
        <f>0</f>
        <v>0</v>
      </c>
      <c r="O28" s="7">
        <f>8</f>
        <v>8</v>
      </c>
      <c r="P28" s="7">
        <f>4</f>
        <v>4</v>
      </c>
      <c r="Q28" s="7">
        <f>0</f>
        <v>0</v>
      </c>
      <c r="R28" s="7">
        <f>0</f>
        <v>0</v>
      </c>
      <c r="S28" s="7">
        <f>3</f>
        <v>3</v>
      </c>
      <c r="T28" s="7">
        <f>1</f>
        <v>1</v>
      </c>
      <c r="U28" s="7">
        <f>0</f>
        <v>0</v>
      </c>
      <c r="V28" s="7">
        <f>7</f>
        <v>7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5" customFormat="1" ht="30" customHeight="1">
      <c r="A29" s="14"/>
      <c r="B29" s="14" t="s">
        <v>10</v>
      </c>
      <c r="C29" s="14"/>
      <c r="D29">
        <v>0</v>
      </c>
      <c r="E29"/>
      <c r="F29">
        <f t="shared" si="0"/>
        <v>0</v>
      </c>
      <c r="G29"/>
      <c r="H29" s="7">
        <f>0</f>
        <v>0</v>
      </c>
      <c r="I29" s="7">
        <f>0</f>
        <v>0</v>
      </c>
      <c r="J29" s="7">
        <f>0</f>
        <v>0</v>
      </c>
      <c r="K29" s="7">
        <f>0</f>
        <v>0</v>
      </c>
      <c r="L29" s="7">
        <f>0</f>
        <v>0</v>
      </c>
      <c r="M29" s="7">
        <f>0</f>
        <v>0</v>
      </c>
      <c r="N29" s="7">
        <f>0</f>
        <v>0</v>
      </c>
      <c r="O29" s="7">
        <f>0</f>
        <v>0</v>
      </c>
      <c r="P29" s="7">
        <f>0</f>
        <v>0</v>
      </c>
      <c r="Q29" s="7">
        <f>0</f>
        <v>0</v>
      </c>
      <c r="R29" s="7">
        <f>0</f>
        <v>0</v>
      </c>
      <c r="S29" s="7">
        <f>0</f>
        <v>0</v>
      </c>
      <c r="T29" s="7">
        <f>0</f>
        <v>0</v>
      </c>
      <c r="U29" s="7">
        <f>0</f>
        <v>0</v>
      </c>
      <c r="V29" s="7">
        <f>0</f>
        <v>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2" spans="1:33" ht="35.25" customHeight="1"/>
  </sheetData>
  <mergeCells count="34">
    <mergeCell ref="H1:V2"/>
    <mergeCell ref="H3:V3"/>
    <mergeCell ref="A1:C4"/>
    <mergeCell ref="F1:F4"/>
    <mergeCell ref="G1:G4"/>
    <mergeCell ref="A5:C5"/>
    <mergeCell ref="A6:C6"/>
    <mergeCell ref="E1:E4"/>
    <mergeCell ref="D1:D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A23"/>
    <mergeCell ref="B20:C20"/>
    <mergeCell ref="B21:C21"/>
    <mergeCell ref="B22:C22"/>
    <mergeCell ref="B23:C23"/>
    <mergeCell ref="A24:C24"/>
    <mergeCell ref="A25:C25"/>
    <mergeCell ref="A26:A29"/>
    <mergeCell ref="B26:C26"/>
    <mergeCell ref="B27:C27"/>
    <mergeCell ref="B28:C28"/>
    <mergeCell ref="B29:C29"/>
  </mergeCells>
  <conditionalFormatting sqref="A1:C29 F1:XFD29">
    <cfRule type="notContainsBlanks" dxfId="4" priority="3" stopIfTrue="1">
      <formula>LEN(TRIM(A1))&gt;0</formula>
    </cfRule>
  </conditionalFormatting>
  <conditionalFormatting sqref="E1:E29">
    <cfRule type="notContainsBlanks" dxfId="3" priority="2" stopIfTrue="1">
      <formula>LEN(TRIM(E1))&gt;0</formula>
    </cfRule>
  </conditionalFormatting>
  <conditionalFormatting sqref="D1:D29">
    <cfRule type="notContainsBlanks" dxfId="2" priority="1" stopIfTrue="1">
      <formula>LEN(TRIM(D1))&gt;0</formula>
    </cfRule>
  </conditionalFormatting>
  <pageMargins left="0.7" right="0.7" top="0.75" bottom="0.75" header="0.3" footer="0.3"/>
  <pageSetup paperSize="9" orientation="portrait"/>
  <headerFooter alignWithMargins="0"/>
  <extLst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Лист1 (2)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2006-09-16T00:00:00Z</dcterms:created>
  <dcterms:modified xsi:type="dcterms:W3CDTF">2022-12-01T04:56:50Z</dcterms:modified>
</cp:coreProperties>
</file>